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.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microsoft.com/office/2007/relationships/ui/extensibility" Target="/customUI/customUI14.xml" Id="R6b2a47c263c9411c" /><Relationship Type="http://schemas.microsoft.com/office/2006/relationships/ui/extensibility" Target="/customUI/customUI.xml" Id="R7c3cca0c99a2442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6FFC3DB5-F0E5-49F2-A3D0-1341A502DE2D}" xr6:coauthVersionLast="46" xr6:coauthVersionMax="46" xr10:uidLastSave="{00000000-0000-0000-0000-000000000000}"/>
  <bookViews>
    <workbookView xWindow="-120" yWindow="-120" windowWidth="29040" windowHeight="15840" xr2:uid="{6FE87B35-CBB5-48E5-9B2E-034620EAA210}"/>
  </bookViews>
  <sheets>
    <sheet name="DIVIDEND.ANALYS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C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K12" i="1"/>
  <c r="J12" i="1"/>
  <c r="I12" i="1"/>
  <c r="B12" i="1"/>
  <c r="E12" i="1" s="1"/>
  <c r="C7" i="1"/>
  <c r="C3" i="1"/>
  <c r="M12" i="1" l="1"/>
  <c r="K13" i="1"/>
  <c r="L1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41" i="1"/>
  <c r="C25" i="1"/>
  <c r="C31" i="1"/>
  <c r="C23" i="1"/>
  <c r="C37" i="1"/>
  <c r="C35" i="1"/>
  <c r="C19" i="1"/>
  <c r="C12" i="1"/>
  <c r="C39" i="1"/>
  <c r="C29" i="1"/>
  <c r="C17" i="1"/>
  <c r="B13" i="1"/>
  <c r="E13" i="1" s="1"/>
  <c r="C13" i="1"/>
  <c r="C15" i="1"/>
  <c r="C21" i="1"/>
  <c r="C33" i="1"/>
  <c r="F13" i="1" l="1"/>
  <c r="B14" i="1"/>
  <c r="E14" i="1" s="1"/>
  <c r="K14" i="1"/>
  <c r="Q13" i="1"/>
  <c r="L13" i="1"/>
  <c r="D41" i="1"/>
  <c r="D39" i="1"/>
  <c r="D37" i="1"/>
  <c r="D35" i="1"/>
  <c r="D33" i="1"/>
  <c r="D31" i="1"/>
  <c r="D24" i="1"/>
  <c r="D23" i="1"/>
  <c r="D38" i="1"/>
  <c r="D34" i="1"/>
  <c r="D22" i="1"/>
  <c r="D21" i="1"/>
  <c r="D40" i="1"/>
  <c r="D32" i="1"/>
  <c r="D29" i="1"/>
  <c r="D18" i="1"/>
  <c r="D17" i="1"/>
  <c r="D28" i="1"/>
  <c r="D27" i="1"/>
  <c r="D25" i="1"/>
  <c r="D20" i="1"/>
  <c r="D15" i="1"/>
  <c r="D12" i="1"/>
  <c r="F12" i="1" s="1"/>
  <c r="D30" i="1"/>
  <c r="D26" i="1"/>
  <c r="D16" i="1"/>
  <c r="D14" i="1"/>
  <c r="D36" i="1"/>
  <c r="D19" i="1"/>
  <c r="D13" i="1"/>
  <c r="I13" i="1"/>
  <c r="O12" i="1"/>
  <c r="P13" i="1" l="1"/>
  <c r="M13" i="1"/>
  <c r="Q14" i="1"/>
  <c r="L14" i="1"/>
  <c r="K15" i="1" s="1"/>
  <c r="F14" i="1"/>
  <c r="B15" i="1"/>
  <c r="E15" i="1" s="1"/>
  <c r="K16" i="1" l="1"/>
  <c r="L15" i="1"/>
  <c r="Q15" i="1"/>
  <c r="F15" i="1"/>
  <c r="B16" i="1"/>
  <c r="E16" i="1" s="1"/>
  <c r="R13" i="1"/>
  <c r="O13" i="1"/>
  <c r="S13" i="1" s="1"/>
  <c r="I14" i="1"/>
  <c r="B17" i="1" l="1"/>
  <c r="E17" i="1" s="1"/>
  <c r="F16" i="1"/>
  <c r="P14" i="1"/>
  <c r="M14" i="1"/>
  <c r="Q16" i="1"/>
  <c r="L16" i="1"/>
  <c r="K17" i="1"/>
  <c r="K18" i="1" l="1"/>
  <c r="Q17" i="1"/>
  <c r="L17" i="1"/>
  <c r="R14" i="1"/>
  <c r="F17" i="1"/>
  <c r="B18" i="1"/>
  <c r="E18" i="1" s="1"/>
  <c r="I15" i="1"/>
  <c r="O14" i="1"/>
  <c r="P15" i="1" l="1"/>
  <c r="M15" i="1"/>
  <c r="F18" i="1"/>
  <c r="B19" i="1"/>
  <c r="E19" i="1" s="1"/>
  <c r="S14" i="1"/>
  <c r="Q18" i="1"/>
  <c r="K19" i="1"/>
  <c r="L18" i="1"/>
  <c r="K20" i="1" l="1"/>
  <c r="Q19" i="1"/>
  <c r="L19" i="1"/>
  <c r="F19" i="1"/>
  <c r="B20" i="1"/>
  <c r="E20" i="1" s="1"/>
  <c r="O15" i="1"/>
  <c r="S15" i="1" s="1"/>
  <c r="I16" i="1"/>
  <c r="R15" i="1"/>
  <c r="F20" i="1" l="1"/>
  <c r="B21" i="1"/>
  <c r="E21" i="1" s="1"/>
  <c r="M16" i="1"/>
  <c r="P16" i="1"/>
  <c r="L20" i="1"/>
  <c r="K21" i="1" s="1"/>
  <c r="Q20" i="1"/>
  <c r="K22" i="1" l="1"/>
  <c r="L21" i="1"/>
  <c r="Q21" i="1"/>
  <c r="F21" i="1"/>
  <c r="B22" i="1"/>
  <c r="E22" i="1" s="1"/>
  <c r="R16" i="1"/>
  <c r="I17" i="1"/>
  <c r="O16" i="1"/>
  <c r="S16" i="1" s="1"/>
  <c r="F22" i="1" l="1"/>
  <c r="B23" i="1"/>
  <c r="E23" i="1" s="1"/>
  <c r="M17" i="1"/>
  <c r="P17" i="1"/>
  <c r="Q22" i="1"/>
  <c r="L22" i="1"/>
  <c r="K23" i="1" s="1"/>
  <c r="K24" i="1" l="1"/>
  <c r="L23" i="1"/>
  <c r="Q23" i="1"/>
  <c r="R17" i="1"/>
  <c r="F23" i="1"/>
  <c r="B24" i="1"/>
  <c r="E24" i="1" s="1"/>
  <c r="O17" i="1"/>
  <c r="S17" i="1" s="1"/>
  <c r="I18" i="1"/>
  <c r="B25" i="1" l="1"/>
  <c r="E25" i="1" s="1"/>
  <c r="F24" i="1"/>
  <c r="P18" i="1"/>
  <c r="R18" i="1" s="1"/>
  <c r="M18" i="1"/>
  <c r="L24" i="1"/>
  <c r="K25" i="1" s="1"/>
  <c r="Q24" i="1"/>
  <c r="L25" i="1" l="1"/>
  <c r="K26" i="1" s="1"/>
  <c r="Q25" i="1"/>
  <c r="I19" i="1"/>
  <c r="O18" i="1"/>
  <c r="S18" i="1" s="1"/>
  <c r="F25" i="1"/>
  <c r="B26" i="1"/>
  <c r="E26" i="1" s="1"/>
  <c r="L26" i="1" l="1"/>
  <c r="K27" i="1" s="1"/>
  <c r="Q26" i="1"/>
  <c r="P19" i="1"/>
  <c r="R19" i="1" s="1"/>
  <c r="M19" i="1"/>
  <c r="B27" i="1"/>
  <c r="E27" i="1" s="1"/>
  <c r="F26" i="1"/>
  <c r="Q27" i="1" l="1"/>
  <c r="L27" i="1"/>
  <c r="K28" i="1" s="1"/>
  <c r="F27" i="1"/>
  <c r="B28" i="1"/>
  <c r="E28" i="1" s="1"/>
  <c r="O19" i="1"/>
  <c r="S19" i="1" s="1"/>
  <c r="I20" i="1"/>
  <c r="Q28" i="1" l="1"/>
  <c r="L28" i="1"/>
  <c r="K29" i="1"/>
  <c r="F28" i="1"/>
  <c r="B29" i="1"/>
  <c r="E29" i="1" s="1"/>
  <c r="P20" i="1"/>
  <c r="R20" i="1" s="1"/>
  <c r="M20" i="1"/>
  <c r="F29" i="1" l="1"/>
  <c r="B30" i="1"/>
  <c r="E30" i="1" s="1"/>
  <c r="L29" i="1"/>
  <c r="K30" i="1" s="1"/>
  <c r="Q29" i="1"/>
  <c r="O20" i="1"/>
  <c r="S20" i="1" s="1"/>
  <c r="I21" i="1"/>
  <c r="L30" i="1" l="1"/>
  <c r="K31" i="1"/>
  <c r="Q30" i="1"/>
  <c r="B31" i="1"/>
  <c r="E31" i="1" s="1"/>
  <c r="F30" i="1"/>
  <c r="P21" i="1"/>
  <c r="R21" i="1" s="1"/>
  <c r="M21" i="1"/>
  <c r="F31" i="1" l="1"/>
  <c r="B32" i="1"/>
  <c r="E32" i="1" s="1"/>
  <c r="L31" i="1"/>
  <c r="K32" i="1" s="1"/>
  <c r="Q31" i="1"/>
  <c r="O21" i="1"/>
  <c r="S21" i="1" s="1"/>
  <c r="I22" i="1"/>
  <c r="Q32" i="1" l="1"/>
  <c r="L32" i="1"/>
  <c r="K33" i="1" s="1"/>
  <c r="B33" i="1"/>
  <c r="E33" i="1" s="1"/>
  <c r="F32" i="1"/>
  <c r="M22" i="1"/>
  <c r="P22" i="1"/>
  <c r="R22" i="1" s="1"/>
  <c r="L33" i="1" l="1"/>
  <c r="K34" i="1" s="1"/>
  <c r="Q33" i="1"/>
  <c r="O22" i="1"/>
  <c r="S22" i="1" s="1"/>
  <c r="I23" i="1"/>
  <c r="F33" i="1"/>
  <c r="B34" i="1"/>
  <c r="E34" i="1" s="1"/>
  <c r="Q34" i="1" l="1"/>
  <c r="L34" i="1"/>
  <c r="K35" i="1"/>
  <c r="M23" i="1"/>
  <c r="P23" i="1"/>
  <c r="R23" i="1" s="1"/>
  <c r="B35" i="1"/>
  <c r="E35" i="1" s="1"/>
  <c r="F34" i="1"/>
  <c r="F35" i="1" l="1"/>
  <c r="B36" i="1"/>
  <c r="E36" i="1" s="1"/>
  <c r="L35" i="1"/>
  <c r="K36" i="1" s="1"/>
  <c r="Q35" i="1"/>
  <c r="O23" i="1"/>
  <c r="S23" i="1" s="1"/>
  <c r="I24" i="1"/>
  <c r="Q36" i="1" l="1"/>
  <c r="L36" i="1"/>
  <c r="K37" i="1" s="1"/>
  <c r="M24" i="1"/>
  <c r="P24" i="1"/>
  <c r="R24" i="1" s="1"/>
  <c r="B37" i="1"/>
  <c r="E37" i="1" s="1"/>
  <c r="F36" i="1"/>
  <c r="L37" i="1" l="1"/>
  <c r="K38" i="1"/>
  <c r="Q37" i="1"/>
  <c r="F37" i="1"/>
  <c r="B38" i="1"/>
  <c r="E38" i="1" s="1"/>
  <c r="I25" i="1"/>
  <c r="O24" i="1"/>
  <c r="S24" i="1" s="1"/>
  <c r="P25" i="1" l="1"/>
  <c r="R25" i="1" s="1"/>
  <c r="M25" i="1"/>
  <c r="Q38" i="1"/>
  <c r="L38" i="1"/>
  <c r="K39" i="1" s="1"/>
  <c r="B39" i="1"/>
  <c r="E39" i="1" s="1"/>
  <c r="F38" i="1"/>
  <c r="L39" i="1" l="1"/>
  <c r="K40" i="1"/>
  <c r="Q39" i="1"/>
  <c r="O25" i="1"/>
  <c r="S25" i="1" s="1"/>
  <c r="I26" i="1"/>
  <c r="F39" i="1"/>
  <c r="B40" i="1"/>
  <c r="E40" i="1" s="1"/>
  <c r="Q40" i="1" l="1"/>
  <c r="L40" i="1"/>
  <c r="K41" i="1" s="1"/>
  <c r="B41" i="1"/>
  <c r="E41" i="1" s="1"/>
  <c r="F41" i="1" s="1"/>
  <c r="F40" i="1"/>
  <c r="P26" i="1"/>
  <c r="R26" i="1" s="1"/>
  <c r="M26" i="1"/>
  <c r="L41" i="1" l="1"/>
  <c r="Q41" i="1"/>
  <c r="I27" i="1"/>
  <c r="O26" i="1"/>
  <c r="S26" i="1" s="1"/>
  <c r="P27" i="1" l="1"/>
  <c r="R27" i="1" s="1"/>
  <c r="M27" i="1"/>
  <c r="O27" i="1" l="1"/>
  <c r="S27" i="1" s="1"/>
  <c r="I28" i="1"/>
  <c r="P28" i="1" l="1"/>
  <c r="R28" i="1" s="1"/>
  <c r="M28" i="1"/>
  <c r="I29" i="1" l="1"/>
  <c r="O28" i="1"/>
  <c r="S28" i="1" s="1"/>
  <c r="P29" i="1" l="1"/>
  <c r="R29" i="1" s="1"/>
  <c r="M29" i="1"/>
  <c r="I30" i="1" l="1"/>
  <c r="O29" i="1"/>
  <c r="S29" i="1" s="1"/>
  <c r="P30" i="1" l="1"/>
  <c r="R30" i="1" s="1"/>
  <c r="M30" i="1"/>
  <c r="O30" i="1" l="1"/>
  <c r="S30" i="1" s="1"/>
  <c r="I31" i="1"/>
  <c r="P31" i="1" l="1"/>
  <c r="R31" i="1" s="1"/>
  <c r="M31" i="1"/>
  <c r="I32" i="1" l="1"/>
  <c r="O31" i="1"/>
  <c r="S31" i="1" s="1"/>
  <c r="P32" i="1" l="1"/>
  <c r="R32" i="1" s="1"/>
  <c r="M32" i="1"/>
  <c r="I33" i="1" l="1"/>
  <c r="O32" i="1"/>
  <c r="S32" i="1" s="1"/>
  <c r="M33" i="1" l="1"/>
  <c r="P33" i="1"/>
  <c r="R33" i="1" s="1"/>
  <c r="I34" i="1" l="1"/>
  <c r="O33" i="1"/>
  <c r="S33" i="1" s="1"/>
  <c r="P34" i="1" l="1"/>
  <c r="R34" i="1" s="1"/>
  <c r="M34" i="1"/>
  <c r="I35" i="1" l="1"/>
  <c r="O34" i="1"/>
  <c r="S34" i="1" s="1"/>
  <c r="P35" i="1" l="1"/>
  <c r="R35" i="1" s="1"/>
  <c r="M35" i="1"/>
  <c r="I36" i="1" l="1"/>
  <c r="O35" i="1"/>
  <c r="S35" i="1" s="1"/>
  <c r="P36" i="1" l="1"/>
  <c r="R36" i="1" s="1"/>
  <c r="M36" i="1"/>
  <c r="I37" i="1" l="1"/>
  <c r="O36" i="1"/>
  <c r="S36" i="1" s="1"/>
  <c r="M37" i="1" l="1"/>
  <c r="P37" i="1"/>
  <c r="R37" i="1" s="1"/>
  <c r="I38" i="1" l="1"/>
  <c r="O37" i="1"/>
  <c r="S37" i="1" s="1"/>
  <c r="P38" i="1" l="1"/>
  <c r="R38" i="1" s="1"/>
  <c r="M38" i="1"/>
  <c r="O38" i="1" l="1"/>
  <c r="S38" i="1" s="1"/>
  <c r="I39" i="1"/>
  <c r="M39" i="1" l="1"/>
  <c r="P39" i="1"/>
  <c r="R39" i="1" s="1"/>
  <c r="I40" i="1" l="1"/>
  <c r="O39" i="1"/>
  <c r="S39" i="1" s="1"/>
  <c r="P40" i="1" l="1"/>
  <c r="R40" i="1" s="1"/>
  <c r="M40" i="1"/>
  <c r="O40" i="1" l="1"/>
  <c r="S40" i="1" s="1"/>
  <c r="I41" i="1"/>
  <c r="M41" i="1" l="1"/>
  <c r="O41" i="1" s="1"/>
  <c r="P41" i="1"/>
  <c r="R41" i="1" s="1"/>
  <c r="S41" i="1" l="1"/>
</calcChain>
</file>

<file path=xl/sharedStrings.xml><?xml version="1.0" encoding="utf-8"?>
<sst xmlns="http://schemas.openxmlformats.org/spreadsheetml/2006/main" count="22" uniqueCount="17">
  <si>
    <t>Price</t>
  </si>
  <si>
    <t>Quarterly Dividend</t>
  </si>
  <si>
    <t>Amount Invested</t>
  </si>
  <si>
    <t>Growth Rate</t>
  </si>
  <si>
    <t>Number of Shares</t>
  </si>
  <si>
    <t>Year</t>
  </si>
  <si>
    <t>Starting Portfolio
Value</t>
  </si>
  <si>
    <t>Dividend
Amount</t>
  </si>
  <si>
    <t>Cumulative
Dividend</t>
  </si>
  <si>
    <t>Ending Portfolio Value</t>
  </si>
  <si>
    <t>Portfolio +
Dividend</t>
  </si>
  <si>
    <t>Stock Price</t>
  </si>
  <si>
    <t>Portfolio Change</t>
  </si>
  <si>
    <t>Loss of Growth</t>
  </si>
  <si>
    <t>Loss of Dividend Income</t>
  </si>
  <si>
    <t>Cumulative 
Loss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</si>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</sst>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dashed">
        <color theme="0" tint="-0.24994659260841701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1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9" fontId="0" fillId="0" borderId="1" xfId="2" applyFont="1" applyBorder="1" applyAlignment="1">
      <alignment horizontal="right"/>
    </xf>
    <xf numFmtId="9" fontId="0" fillId="0" borderId="2" xfId="2" applyFont="1" applyBorder="1" applyAlignment="1">
      <alignment horizontal="right"/>
    </xf>
    <xf numFmtId="9" fontId="0" fillId="0" borderId="0" xfId="2" applyFont="1" applyBorder="1" applyAlignment="1">
      <alignment horizontal="right"/>
    </xf>
    <xf numFmtId="0" fontId="0" fillId="0" borderId="0" xfId="0" applyAlignment="1">
      <alignment horizontal="left"/>
    </xf>
    <xf numFmtId="1" fontId="0" fillId="2" borderId="1" xfId="1" applyNumberFormat="1" applyFont="1" applyFill="1" applyBorder="1" applyAlignment="1">
      <alignment horizontal="center"/>
    </xf>
    <xf numFmtId="1" fontId="0" fillId="2" borderId="2" xfId="1" applyNumberFormat="1" applyFont="1" applyFill="1" applyBorder="1" applyAlignment="1">
      <alignment horizontal="center"/>
    </xf>
    <xf numFmtId="1" fontId="0" fillId="3" borderId="0" xfId="1" applyNumberFormat="1" applyFont="1" applyFill="1" applyBorder="1" applyAlignment="1">
      <alignment horizontal="center"/>
    </xf>
    <xf numFmtId="165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4" fontId="0" fillId="0" borderId="0" xfId="0" applyNumberFormat="1"/>
    <xf numFmtId="1" fontId="0" fillId="0" borderId="0" xfId="0" applyNumberForma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B00B6-8BA9-4AAE-84F2-FB00EE4911E8}">
  <sheetPr codeName="Sheet1"/>
  <dimension ref="A2:S46"/>
  <sheetViews>
    <sheetView showGridLines="0" tabSelected="1" workbookViewId="0">
      <selection activeCell="C2" sqref="C2:D2"/>
    </sheetView>
  </sheetViews>
  <sheetFormatPr defaultRowHeight="15" x14ac:dyDescent="0.25"/>
  <cols>
    <col min="1" max="6" width="11.7109375" customWidth="1"/>
    <col min="7" max="7" width="5.7109375" customWidth="1"/>
    <col min="8" max="13" width="11.7109375" customWidth="1"/>
    <col min="14" max="14" width="5.7109375" customWidth="1"/>
    <col min="15" max="19" width="11.7109375" customWidth="1"/>
  </cols>
  <sheetData>
    <row r="2" spans="1:19" x14ac:dyDescent="0.25">
      <c r="A2" t="s">
        <v>0</v>
      </c>
      <c r="C2" s="1">
        <v>100</v>
      </c>
      <c r="D2" s="2"/>
      <c r="E2" s="3"/>
    </row>
    <row r="3" spans="1:19" x14ac:dyDescent="0.25">
      <c r="A3" t="s">
        <v>1</v>
      </c>
      <c r="C3" s="1">
        <f>5/4</f>
        <v>1.25</v>
      </c>
      <c r="D3" s="2"/>
      <c r="E3" s="3"/>
    </row>
    <row r="4" spans="1:19" x14ac:dyDescent="0.25">
      <c r="A4" t="s">
        <v>2</v>
      </c>
      <c r="C4" s="1">
        <v>10000</v>
      </c>
      <c r="D4" s="2"/>
      <c r="E4" s="3"/>
    </row>
    <row r="5" spans="1:19" x14ac:dyDescent="0.25">
      <c r="A5" t="s">
        <v>3</v>
      </c>
      <c r="C5" s="4">
        <v>0.05</v>
      </c>
      <c r="D5" s="5"/>
      <c r="E5" s="6"/>
    </row>
    <row r="6" spans="1:19" x14ac:dyDescent="0.25">
      <c r="B6" s="7"/>
    </row>
    <row r="7" spans="1:19" x14ac:dyDescent="0.25">
      <c r="A7" s="7" t="s">
        <v>4</v>
      </c>
      <c r="C7" s="8">
        <f>C4/C2</f>
        <v>100</v>
      </c>
      <c r="D7" s="9"/>
      <c r="E7" s="10"/>
    </row>
    <row r="11" spans="1:19" ht="38.25" x14ac:dyDescent="0.25">
      <c r="A11" s="11" t="s">
        <v>5</v>
      </c>
      <c r="B11" s="12" t="s">
        <v>6</v>
      </c>
      <c r="C11" s="13" t="s">
        <v>7</v>
      </c>
      <c r="D11" s="13" t="s">
        <v>8</v>
      </c>
      <c r="E11" s="13" t="s">
        <v>9</v>
      </c>
      <c r="F11" s="13" t="s">
        <v>10</v>
      </c>
      <c r="H11" s="11" t="s">
        <v>5</v>
      </c>
      <c r="I11" s="12" t="s">
        <v>6</v>
      </c>
      <c r="J11" s="12" t="s">
        <v>11</v>
      </c>
      <c r="K11" s="12" t="s">
        <v>4</v>
      </c>
      <c r="L11" s="13" t="s">
        <v>7</v>
      </c>
      <c r="M11" s="13" t="s">
        <v>9</v>
      </c>
      <c r="O11" s="13" t="s">
        <v>12</v>
      </c>
      <c r="P11" s="13" t="s">
        <v>13</v>
      </c>
      <c r="Q11" s="13" t="s">
        <v>14</v>
      </c>
      <c r="R11" s="13" t="s">
        <v>15</v>
      </c>
      <c r="S11" s="13" t="s">
        <v>16</v>
      </c>
    </row>
    <row r="12" spans="1:19" x14ac:dyDescent="0.25">
      <c r="A12" s="14">
        <v>1</v>
      </c>
      <c r="B12" s="15">
        <f>C4</f>
        <v>10000</v>
      </c>
      <c r="C12" s="15">
        <f>$C$7*$C$3*4</f>
        <v>500</v>
      </c>
      <c r="D12" s="15">
        <f>SUM($C$12:C12)</f>
        <v>500</v>
      </c>
      <c r="E12" s="15">
        <f>B12*(1+$C$5)</f>
        <v>10500</v>
      </c>
      <c r="F12" s="15">
        <f>+E12+D12</f>
        <v>11000</v>
      </c>
      <c r="H12" s="14">
        <v>1</v>
      </c>
      <c r="I12" s="15">
        <f>C4</f>
        <v>10000</v>
      </c>
      <c r="J12" s="15">
        <f>$C$2*(1+$C$5)^(H12-1)</f>
        <v>100</v>
      </c>
      <c r="K12" s="16">
        <f>C7</f>
        <v>100</v>
      </c>
      <c r="L12" s="15">
        <f>K12*$C$3*4</f>
        <v>500</v>
      </c>
      <c r="M12" s="15">
        <f>I12*(1+$C$5)+L12</f>
        <v>11000</v>
      </c>
      <c r="O12" s="15">
        <f>M12-F12</f>
        <v>0</v>
      </c>
    </row>
    <row r="13" spans="1:19" x14ac:dyDescent="0.25">
      <c r="A13" s="14">
        <v>2</v>
      </c>
      <c r="B13" s="15">
        <f>E12</f>
        <v>10500</v>
      </c>
      <c r="C13" s="15">
        <f t="shared" ref="C13:C41" si="0">$C$7*$C$3*4</f>
        <v>500</v>
      </c>
      <c r="D13" s="15">
        <f>SUM($C$12:C13)</f>
        <v>1000</v>
      </c>
      <c r="E13" s="15">
        <f>B13*(1+$C$5)</f>
        <v>11025</v>
      </c>
      <c r="F13" s="15">
        <f>+E13+D13</f>
        <v>12025</v>
      </c>
      <c r="H13" s="14">
        <v>2</v>
      </c>
      <c r="I13" s="15">
        <f>M12</f>
        <v>11000</v>
      </c>
      <c r="J13" s="15">
        <f t="shared" ref="J13:J41" si="1">$C$2*(1+$C$5)^(H13-1)</f>
        <v>105</v>
      </c>
      <c r="K13" s="16">
        <f>K12+(L12/J13)</f>
        <v>104.76190476190476</v>
      </c>
      <c r="L13" s="15">
        <f>K13*$C$3*4</f>
        <v>523.80952380952385</v>
      </c>
      <c r="M13" s="15">
        <f t="shared" ref="M13:M41" si="2">I13*(1+$C$5)+L13</f>
        <v>12073.809523809523</v>
      </c>
      <c r="O13" s="15">
        <f>M13-F13</f>
        <v>48.809523809522943</v>
      </c>
      <c r="P13" s="15">
        <f>(I13-B13)*$C$5</f>
        <v>25</v>
      </c>
      <c r="Q13" s="15">
        <f>(K13-$C$7)*$C$3*4</f>
        <v>23.809523809523796</v>
      </c>
      <c r="R13" s="15">
        <f>SUM($P$12:P13)+SUM($Q$12:Q13)</f>
        <v>48.809523809523796</v>
      </c>
      <c r="S13" s="15">
        <f>ROUND(O13-R13,0)</f>
        <v>0</v>
      </c>
    </row>
    <row r="14" spans="1:19" x14ac:dyDescent="0.25">
      <c r="A14" s="14">
        <v>3</v>
      </c>
      <c r="B14" s="15">
        <f t="shared" ref="B14:B41" si="3">E13</f>
        <v>11025</v>
      </c>
      <c r="C14" s="15">
        <f t="shared" si="0"/>
        <v>500</v>
      </c>
      <c r="D14" s="15">
        <f>SUM($C$12:C14)</f>
        <v>1500</v>
      </c>
      <c r="E14" s="15">
        <f>B14*(1+$C$5)</f>
        <v>11576.25</v>
      </c>
      <c r="F14" s="15">
        <f t="shared" ref="F14:F40" si="4">+E14+D14</f>
        <v>13076.25</v>
      </c>
      <c r="H14" s="14">
        <v>3</v>
      </c>
      <c r="I14" s="15">
        <f t="shared" ref="I14:I41" si="5">M13</f>
        <v>12073.809523809523</v>
      </c>
      <c r="J14" s="15">
        <f t="shared" si="1"/>
        <v>110.25</v>
      </c>
      <c r="K14" s="16">
        <f t="shared" ref="K14:K41" si="6">K13+(L13/J14)</f>
        <v>109.51301155382788</v>
      </c>
      <c r="L14" s="15">
        <f>K14*$C$3*4</f>
        <v>547.56505776913946</v>
      </c>
      <c r="M14" s="15">
        <f t="shared" si="2"/>
        <v>13225.065057769139</v>
      </c>
      <c r="O14" s="15">
        <f t="shared" ref="O14:O41" si="7">M14-F14</f>
        <v>148.81505776913946</v>
      </c>
      <c r="P14" s="15">
        <f>(I14-B14)*$C$5</f>
        <v>52.440476190476147</v>
      </c>
      <c r="Q14" s="15">
        <f>(K14-$C$7)*$C$3*4</f>
        <v>47.565057769139401</v>
      </c>
      <c r="R14" s="15">
        <f>SUM($P$12:P14)+SUM($Q$12:Q14)</f>
        <v>148.81505776913934</v>
      </c>
      <c r="S14" s="15">
        <f t="shared" ref="S14:S41" si="8">ROUND(O14-R14,0)</f>
        <v>0</v>
      </c>
    </row>
    <row r="15" spans="1:19" x14ac:dyDescent="0.25">
      <c r="A15" s="14">
        <v>4</v>
      </c>
      <c r="B15" s="15">
        <f t="shared" si="3"/>
        <v>11576.25</v>
      </c>
      <c r="C15" s="15">
        <f t="shared" si="0"/>
        <v>500</v>
      </c>
      <c r="D15" s="15">
        <f>SUM($C$12:C15)</f>
        <v>2000</v>
      </c>
      <c r="E15" s="15">
        <f>B15*(1+$C$5)</f>
        <v>12155.0625</v>
      </c>
      <c r="F15" s="15">
        <f t="shared" si="4"/>
        <v>14155.0625</v>
      </c>
      <c r="H15" s="14">
        <v>4</v>
      </c>
      <c r="I15" s="15">
        <f t="shared" si="5"/>
        <v>13225.065057769139</v>
      </c>
      <c r="J15" s="15">
        <f t="shared" si="1"/>
        <v>115.76250000000002</v>
      </c>
      <c r="K15" s="16">
        <f t="shared" si="6"/>
        <v>114.24308439925831</v>
      </c>
      <c r="L15" s="15">
        <f>K15*$C$3*4</f>
        <v>571.21542199629152</v>
      </c>
      <c r="M15" s="15">
        <f t="shared" si="2"/>
        <v>14457.533732653888</v>
      </c>
      <c r="O15" s="15">
        <f t="shared" si="7"/>
        <v>302.47123265388836</v>
      </c>
      <c r="P15" s="15">
        <f>(I15-B15)*$C$5</f>
        <v>82.440752888456984</v>
      </c>
      <c r="Q15" s="15">
        <f>(K15-$C$7)*$C$3*4</f>
        <v>71.215421996291539</v>
      </c>
      <c r="R15" s="15">
        <f>SUM($P$12:P15)+SUM($Q$12:Q15)</f>
        <v>302.47123265388785</v>
      </c>
      <c r="S15" s="15">
        <f t="shared" si="8"/>
        <v>0</v>
      </c>
    </row>
    <row r="16" spans="1:19" x14ac:dyDescent="0.25">
      <c r="A16" s="14">
        <v>5</v>
      </c>
      <c r="B16" s="15">
        <f t="shared" si="3"/>
        <v>12155.0625</v>
      </c>
      <c r="C16" s="15">
        <f t="shared" si="0"/>
        <v>500</v>
      </c>
      <c r="D16" s="15">
        <f>SUM($C$12:C16)</f>
        <v>2500</v>
      </c>
      <c r="E16" s="15">
        <f>B16*(1+$C$5)</f>
        <v>12762.815625000001</v>
      </c>
      <c r="F16" s="15">
        <f t="shared" si="4"/>
        <v>15262.815625000001</v>
      </c>
      <c r="H16" s="14">
        <v>5</v>
      </c>
      <c r="I16" s="15">
        <f t="shared" si="5"/>
        <v>14457.533732653888</v>
      </c>
      <c r="J16" s="15">
        <f t="shared" si="1"/>
        <v>121.550625</v>
      </c>
      <c r="K16" s="16">
        <f t="shared" si="6"/>
        <v>118.9424878124147</v>
      </c>
      <c r="L16" s="15">
        <f>K16*$C$3*4</f>
        <v>594.71243906207349</v>
      </c>
      <c r="M16" s="15">
        <f t="shared" si="2"/>
        <v>15775.122858348657</v>
      </c>
      <c r="O16" s="15">
        <f t="shared" si="7"/>
        <v>512.30723334865615</v>
      </c>
      <c r="P16" s="15">
        <f>(I16-B16)*$C$5</f>
        <v>115.12356163269442</v>
      </c>
      <c r="Q16" s="15">
        <f>(K16-$C$7)*$C$3*4</f>
        <v>94.712439062073486</v>
      </c>
      <c r="R16" s="15">
        <f>SUM($P$12:P16)+SUM($Q$12:Q16)</f>
        <v>512.3072333486557</v>
      </c>
      <c r="S16" s="15">
        <f t="shared" si="8"/>
        <v>0</v>
      </c>
    </row>
    <row r="17" spans="1:19" x14ac:dyDescent="0.25">
      <c r="A17" s="14">
        <v>6</v>
      </c>
      <c r="B17" s="15">
        <f t="shared" si="3"/>
        <v>12762.815625000001</v>
      </c>
      <c r="C17" s="15">
        <f t="shared" si="0"/>
        <v>500</v>
      </c>
      <c r="D17" s="15">
        <f>SUM($C$12:C17)</f>
        <v>3000</v>
      </c>
      <c r="E17" s="15">
        <f>B17*(1+$C$5)</f>
        <v>13400.956406250001</v>
      </c>
      <c r="F17" s="15">
        <f t="shared" si="4"/>
        <v>16400.956406249999</v>
      </c>
      <c r="H17" s="14">
        <v>6</v>
      </c>
      <c r="I17" s="15">
        <f t="shared" si="5"/>
        <v>15775.122858348657</v>
      </c>
      <c r="J17" s="15">
        <f t="shared" si="1"/>
        <v>127.62815625000002</v>
      </c>
      <c r="K17" s="16">
        <f t="shared" si="6"/>
        <v>123.60221538770884</v>
      </c>
      <c r="L17" s="15">
        <f>K17*$C$3*4</f>
        <v>618.01107693854419</v>
      </c>
      <c r="M17" s="15">
        <f t="shared" si="2"/>
        <v>17181.890078204633</v>
      </c>
      <c r="O17" s="15">
        <f t="shared" si="7"/>
        <v>780.93367195463361</v>
      </c>
      <c r="P17" s="15">
        <f>(I17-B17)*$C$5</f>
        <v>150.61536166743281</v>
      </c>
      <c r="Q17" s="15">
        <f>(K17-$C$7)*$C$3*4</f>
        <v>118.01107693854419</v>
      </c>
      <c r="R17" s="15">
        <f>SUM($P$12:P17)+SUM($Q$12:Q17)</f>
        <v>780.9336719546327</v>
      </c>
      <c r="S17" s="15">
        <f t="shared" si="8"/>
        <v>0</v>
      </c>
    </row>
    <row r="18" spans="1:19" x14ac:dyDescent="0.25">
      <c r="A18" s="14">
        <v>7</v>
      </c>
      <c r="B18" s="15">
        <f t="shared" si="3"/>
        <v>13400.956406250001</v>
      </c>
      <c r="C18" s="15">
        <f t="shared" si="0"/>
        <v>500</v>
      </c>
      <c r="D18" s="15">
        <f>SUM($C$12:C18)</f>
        <v>3500</v>
      </c>
      <c r="E18" s="15">
        <f>B18*(1+$C$5)</f>
        <v>14071.004226562502</v>
      </c>
      <c r="F18" s="15">
        <f t="shared" si="4"/>
        <v>17571.004226562502</v>
      </c>
      <c r="H18" s="14">
        <v>7</v>
      </c>
      <c r="I18" s="15">
        <f t="shared" si="5"/>
        <v>17181.890078204633</v>
      </c>
      <c r="J18" s="15">
        <f t="shared" si="1"/>
        <v>134.0095640625</v>
      </c>
      <c r="K18" s="16">
        <f t="shared" si="6"/>
        <v>128.21390919674408</v>
      </c>
      <c r="L18" s="15">
        <f>K18*$C$3*4</f>
        <v>641.06954598372045</v>
      </c>
      <c r="M18" s="15">
        <f t="shared" si="2"/>
        <v>18682.054128098585</v>
      </c>
      <c r="O18" s="15">
        <f t="shared" si="7"/>
        <v>1111.0499015360838</v>
      </c>
      <c r="P18" s="15">
        <f>(I18-B18)*$C$5</f>
        <v>189.0466835977316</v>
      </c>
      <c r="Q18" s="15">
        <f>(K18-$C$7)*$C$3*4</f>
        <v>141.06954598372042</v>
      </c>
      <c r="R18" s="15">
        <f>SUM($P$12:P18)+SUM($Q$12:Q18)</f>
        <v>1111.0499015360847</v>
      </c>
      <c r="S18" s="15">
        <f t="shared" si="8"/>
        <v>0</v>
      </c>
    </row>
    <row r="19" spans="1:19" x14ac:dyDescent="0.25">
      <c r="A19" s="14">
        <v>8</v>
      </c>
      <c r="B19" s="15">
        <f t="shared" si="3"/>
        <v>14071.004226562502</v>
      </c>
      <c r="C19" s="15">
        <f t="shared" si="0"/>
        <v>500</v>
      </c>
      <c r="D19" s="15">
        <f>SUM($C$12:C19)</f>
        <v>4000</v>
      </c>
      <c r="E19" s="15">
        <f>B19*(1+$C$5)</f>
        <v>14774.554437890627</v>
      </c>
      <c r="F19" s="15">
        <f t="shared" si="4"/>
        <v>18774.554437890627</v>
      </c>
      <c r="H19" s="14">
        <v>8</v>
      </c>
      <c r="I19" s="15">
        <f t="shared" si="5"/>
        <v>18682.054128098585</v>
      </c>
      <c r="J19" s="15">
        <f t="shared" si="1"/>
        <v>140.71004226562502</v>
      </c>
      <c r="K19" s="16">
        <f t="shared" si="6"/>
        <v>132.76987077320032</v>
      </c>
      <c r="L19" s="15">
        <f>K19*$C$3*4</f>
        <v>663.84935386600159</v>
      </c>
      <c r="M19" s="15">
        <f t="shared" si="2"/>
        <v>20280.006188369516</v>
      </c>
      <c r="O19" s="15">
        <f t="shared" si="7"/>
        <v>1505.4517504788892</v>
      </c>
      <c r="P19" s="15">
        <f>(I19-B19)*$C$5</f>
        <v>230.55249507680421</v>
      </c>
      <c r="Q19" s="15">
        <f>(K19-$C$7)*$C$3*4</f>
        <v>163.84935386600162</v>
      </c>
      <c r="R19" s="15">
        <f>SUM($P$12:P19)+SUM($Q$12:Q19)</f>
        <v>1505.4517504788905</v>
      </c>
      <c r="S19" s="15">
        <f t="shared" si="8"/>
        <v>0</v>
      </c>
    </row>
    <row r="20" spans="1:19" x14ac:dyDescent="0.25">
      <c r="A20" s="14">
        <v>9</v>
      </c>
      <c r="B20" s="15">
        <f t="shared" si="3"/>
        <v>14774.554437890627</v>
      </c>
      <c r="C20" s="15">
        <f t="shared" si="0"/>
        <v>500</v>
      </c>
      <c r="D20" s="15">
        <f>SUM($C$12:C20)</f>
        <v>4500</v>
      </c>
      <c r="E20" s="15">
        <f>B20*(1+$C$5)</f>
        <v>15513.28215978516</v>
      </c>
      <c r="F20" s="15">
        <f t="shared" si="4"/>
        <v>20013.282159785158</v>
      </c>
      <c r="H20" s="14">
        <v>9</v>
      </c>
      <c r="I20" s="15">
        <f t="shared" si="5"/>
        <v>20280.006188369516</v>
      </c>
      <c r="J20" s="15">
        <f t="shared" si="1"/>
        <v>147.74554437890626</v>
      </c>
      <c r="K20" s="16">
        <f t="shared" si="6"/>
        <v>137.26306450473854</v>
      </c>
      <c r="L20" s="15">
        <f>K20*$C$3*4</f>
        <v>686.31532252369266</v>
      </c>
      <c r="M20" s="15">
        <f t="shared" si="2"/>
        <v>21980.321820311685</v>
      </c>
      <c r="O20" s="15">
        <f>M20-F20</f>
        <v>1967.0396605265269</v>
      </c>
      <c r="P20" s="15">
        <f>(I20-B20)*$C$5</f>
        <v>275.27258752394448</v>
      </c>
      <c r="Q20" s="15">
        <f>(K20-$C$7)*$C$3*4</f>
        <v>186.31532252369269</v>
      </c>
      <c r="R20" s="15">
        <f>SUM($P$12:P20)+SUM($Q$12:Q20)</f>
        <v>1967.0396605265278</v>
      </c>
      <c r="S20" s="15">
        <f t="shared" si="8"/>
        <v>0</v>
      </c>
    </row>
    <row r="21" spans="1:19" x14ac:dyDescent="0.25">
      <c r="A21" s="14">
        <v>10</v>
      </c>
      <c r="B21" s="15">
        <f t="shared" si="3"/>
        <v>15513.28215978516</v>
      </c>
      <c r="C21" s="15">
        <f t="shared" si="0"/>
        <v>500</v>
      </c>
      <c r="D21" s="15">
        <f>SUM($C$12:C21)</f>
        <v>5000</v>
      </c>
      <c r="E21" s="15">
        <f>B21*(1+$C$5)</f>
        <v>16288.946267774418</v>
      </c>
      <c r="F21" s="15">
        <f t="shared" si="4"/>
        <v>21288.946267774416</v>
      </c>
      <c r="H21" s="14">
        <v>10</v>
      </c>
      <c r="I21" s="15">
        <f t="shared" si="5"/>
        <v>21980.321820311685</v>
      </c>
      <c r="J21" s="15">
        <f t="shared" si="1"/>
        <v>155.13282159785157</v>
      </c>
      <c r="K21" s="16">
        <f t="shared" si="6"/>
        <v>141.68711426709518</v>
      </c>
      <c r="L21" s="15">
        <f>K21*$C$3*4</f>
        <v>708.43557133547597</v>
      </c>
      <c r="M21" s="15">
        <f t="shared" si="2"/>
        <v>23787.773482662746</v>
      </c>
      <c r="O21" s="15">
        <f t="shared" si="7"/>
        <v>2498.8272148883298</v>
      </c>
      <c r="P21" s="15">
        <f>(I21-B21)*$C$5</f>
        <v>323.35198302632625</v>
      </c>
      <c r="Q21" s="15">
        <f>(K21-$C$7)*$C$3*4</f>
        <v>208.43557133547591</v>
      </c>
      <c r="R21" s="15">
        <f>SUM($P$12:P21)+SUM($Q$12:Q21)</f>
        <v>2498.8272148883298</v>
      </c>
      <c r="S21" s="15">
        <f t="shared" si="8"/>
        <v>0</v>
      </c>
    </row>
    <row r="22" spans="1:19" x14ac:dyDescent="0.25">
      <c r="A22" s="14">
        <v>11</v>
      </c>
      <c r="B22" s="15">
        <f t="shared" si="3"/>
        <v>16288.946267774418</v>
      </c>
      <c r="C22" s="15">
        <f t="shared" si="0"/>
        <v>500</v>
      </c>
      <c r="D22" s="15">
        <f>SUM($C$12:C22)</f>
        <v>5500</v>
      </c>
      <c r="E22" s="15">
        <f>B22*(1+$C$5)</f>
        <v>17103.393581163138</v>
      </c>
      <c r="F22" s="15">
        <f t="shared" si="4"/>
        <v>22603.393581163138</v>
      </c>
      <c r="H22" s="14">
        <v>11</v>
      </c>
      <c r="I22" s="15">
        <f t="shared" si="5"/>
        <v>23787.773482662746</v>
      </c>
      <c r="J22" s="15">
        <f t="shared" si="1"/>
        <v>162.88946267774415</v>
      </c>
      <c r="K22" s="16">
        <f t="shared" si="6"/>
        <v>146.03629413232088</v>
      </c>
      <c r="L22" s="15">
        <f>K22*$C$3*4</f>
        <v>730.18147066160441</v>
      </c>
      <c r="M22" s="15">
        <f t="shared" si="2"/>
        <v>25707.343627457489</v>
      </c>
      <c r="O22" s="15">
        <f t="shared" si="7"/>
        <v>3103.9500462943506</v>
      </c>
      <c r="P22" s="15">
        <f>(I22-B22)*$C$5</f>
        <v>374.94136074441644</v>
      </c>
      <c r="Q22" s="15">
        <f>(K22-$C$7)*$C$3*4</f>
        <v>230.18147066160438</v>
      </c>
      <c r="R22" s="15">
        <f>SUM($P$12:P22)+SUM($Q$12:Q22)</f>
        <v>3103.9500462943506</v>
      </c>
      <c r="S22" s="15">
        <f t="shared" si="8"/>
        <v>0</v>
      </c>
    </row>
    <row r="23" spans="1:19" x14ac:dyDescent="0.25">
      <c r="A23" s="14">
        <v>12</v>
      </c>
      <c r="B23" s="15">
        <f t="shared" si="3"/>
        <v>17103.393581163138</v>
      </c>
      <c r="C23" s="15">
        <f t="shared" si="0"/>
        <v>500</v>
      </c>
      <c r="D23" s="15">
        <f>SUM($C$12:C23)</f>
        <v>6000</v>
      </c>
      <c r="E23" s="15">
        <f>B23*(1+$C$5)</f>
        <v>17958.563260221297</v>
      </c>
      <c r="F23" s="15">
        <f t="shared" si="4"/>
        <v>23958.563260221297</v>
      </c>
      <c r="H23" s="14">
        <v>12</v>
      </c>
      <c r="I23" s="15">
        <f t="shared" si="5"/>
        <v>25707.343627457489</v>
      </c>
      <c r="J23" s="15">
        <f t="shared" si="1"/>
        <v>171.03393581163138</v>
      </c>
      <c r="K23" s="16">
        <f t="shared" si="6"/>
        <v>150.30551396402603</v>
      </c>
      <c r="L23" s="15">
        <f>K23*$C$3*4</f>
        <v>751.52756982013011</v>
      </c>
      <c r="M23" s="15">
        <f t="shared" si="2"/>
        <v>27744.238378650494</v>
      </c>
      <c r="O23" s="15">
        <f t="shared" si="7"/>
        <v>3785.675118429197</v>
      </c>
      <c r="P23" s="15">
        <f>(I23-B23)*$C$5</f>
        <v>430.19750231471755</v>
      </c>
      <c r="Q23" s="15">
        <f>(K23-$C$7)*$C$3*4</f>
        <v>251.52756982013017</v>
      </c>
      <c r="R23" s="15">
        <f>SUM($P$12:P23)+SUM($Q$12:Q23)</f>
        <v>3785.6751184291988</v>
      </c>
      <c r="S23" s="15">
        <f t="shared" si="8"/>
        <v>0</v>
      </c>
    </row>
    <row r="24" spans="1:19" x14ac:dyDescent="0.25">
      <c r="A24" s="14">
        <v>13</v>
      </c>
      <c r="B24" s="15">
        <f t="shared" si="3"/>
        <v>17958.563260221297</v>
      </c>
      <c r="C24" s="15">
        <f t="shared" si="0"/>
        <v>500</v>
      </c>
      <c r="D24" s="15">
        <f>SUM($C$12:C24)</f>
        <v>6500</v>
      </c>
      <c r="E24" s="15">
        <f>B24*(1+$C$5)</f>
        <v>18856.491423232364</v>
      </c>
      <c r="F24" s="15">
        <f t="shared" si="4"/>
        <v>25356.491423232364</v>
      </c>
      <c r="H24" s="14">
        <v>13</v>
      </c>
      <c r="I24" s="15">
        <f t="shared" si="5"/>
        <v>27744.238378650494</v>
      </c>
      <c r="J24" s="15">
        <f t="shared" si="1"/>
        <v>179.58563260221291</v>
      </c>
      <c r="K24" s="16">
        <f t="shared" si="6"/>
        <v>154.49030068070499</v>
      </c>
      <c r="L24" s="15">
        <f>K24*$C$3*4</f>
        <v>772.45150340352495</v>
      </c>
      <c r="M24" s="15">
        <f t="shared" si="2"/>
        <v>29903.901800986547</v>
      </c>
      <c r="O24" s="15">
        <f t="shared" si="7"/>
        <v>4547.4103777541823</v>
      </c>
      <c r="P24" s="15">
        <f>(I24-B24)*$C$5</f>
        <v>489.28375592145989</v>
      </c>
      <c r="Q24" s="15">
        <f>(K24-$C$7)*$C$3*4</f>
        <v>272.45150340352495</v>
      </c>
      <c r="R24" s="15">
        <f>SUM($P$12:P24)+SUM($Q$12:Q24)</f>
        <v>4547.4103777541841</v>
      </c>
      <c r="S24" s="15">
        <f t="shared" si="8"/>
        <v>0</v>
      </c>
    </row>
    <row r="25" spans="1:19" x14ac:dyDescent="0.25">
      <c r="A25" s="14">
        <v>14</v>
      </c>
      <c r="B25" s="15">
        <f t="shared" si="3"/>
        <v>18856.491423232364</v>
      </c>
      <c r="C25" s="15">
        <f t="shared" si="0"/>
        <v>500</v>
      </c>
      <c r="D25" s="15">
        <f>SUM($C$12:C25)</f>
        <v>7000</v>
      </c>
      <c r="E25" s="15">
        <f>B25*(1+$C$5)</f>
        <v>19799.315994393983</v>
      </c>
      <c r="F25" s="15">
        <f t="shared" si="4"/>
        <v>26799.315994393983</v>
      </c>
      <c r="H25" s="14">
        <v>14</v>
      </c>
      <c r="I25" s="15">
        <f t="shared" si="5"/>
        <v>29903.901800986547</v>
      </c>
      <c r="J25" s="15">
        <f t="shared" si="1"/>
        <v>188.56491423232359</v>
      </c>
      <c r="K25" s="16">
        <f t="shared" si="6"/>
        <v>158.58677592663446</v>
      </c>
      <c r="L25" s="15">
        <f>K25*$C$3*4</f>
        <v>792.9338796331723</v>
      </c>
      <c r="M25" s="15">
        <f t="shared" si="2"/>
        <v>32192.030770669047</v>
      </c>
      <c r="O25" s="15">
        <f t="shared" si="7"/>
        <v>5392.7147762750647</v>
      </c>
      <c r="P25" s="15">
        <f>(I25-B25)*$C$5</f>
        <v>552.37051888770918</v>
      </c>
      <c r="Q25" s="15">
        <f>(K25-$C$7)*$C$3*4</f>
        <v>292.9338796331723</v>
      </c>
      <c r="R25" s="15">
        <f>SUM($P$12:P25)+SUM($Q$12:Q25)</f>
        <v>5392.7147762750647</v>
      </c>
      <c r="S25" s="15">
        <f t="shared" si="8"/>
        <v>0</v>
      </c>
    </row>
    <row r="26" spans="1:19" x14ac:dyDescent="0.25">
      <c r="A26" s="14">
        <v>15</v>
      </c>
      <c r="B26" s="15">
        <f t="shared" si="3"/>
        <v>19799.315994393983</v>
      </c>
      <c r="C26" s="15">
        <f t="shared" si="0"/>
        <v>500</v>
      </c>
      <c r="D26" s="15">
        <f>SUM($C$12:C26)</f>
        <v>7500</v>
      </c>
      <c r="E26" s="15">
        <f>B26*(1+$C$5)</f>
        <v>20789.281794113682</v>
      </c>
      <c r="F26" s="15">
        <f t="shared" si="4"/>
        <v>28289.281794113682</v>
      </c>
      <c r="H26" s="14">
        <v>15</v>
      </c>
      <c r="I26" s="15">
        <f t="shared" si="5"/>
        <v>32192.030770669047</v>
      </c>
      <c r="J26" s="15">
        <f t="shared" si="1"/>
        <v>197.99315994393973</v>
      </c>
      <c r="K26" s="16">
        <f t="shared" si="6"/>
        <v>162.59163084110568</v>
      </c>
      <c r="L26" s="15">
        <f>K26*$C$3*4</f>
        <v>812.95815420552844</v>
      </c>
      <c r="M26" s="15">
        <f t="shared" si="2"/>
        <v>34614.590463408029</v>
      </c>
      <c r="O26" s="15">
        <f t="shared" si="7"/>
        <v>6325.3086692943471</v>
      </c>
      <c r="P26" s="15">
        <f>(I26-B26)*$C$5</f>
        <v>619.63573881375328</v>
      </c>
      <c r="Q26" s="15">
        <f>(K26-$C$7)*$C$3*4</f>
        <v>312.95815420552844</v>
      </c>
      <c r="R26" s="15">
        <f>SUM($P$12:P26)+SUM($Q$12:Q26)</f>
        <v>6325.3086692943471</v>
      </c>
      <c r="S26" s="15">
        <f t="shared" si="8"/>
        <v>0</v>
      </c>
    </row>
    <row r="27" spans="1:19" x14ac:dyDescent="0.25">
      <c r="A27" s="14">
        <v>16</v>
      </c>
      <c r="B27" s="15">
        <f t="shared" si="3"/>
        <v>20789.281794113682</v>
      </c>
      <c r="C27" s="15">
        <f t="shared" si="0"/>
        <v>500</v>
      </c>
      <c r="D27" s="15">
        <f>SUM($C$12:C27)</f>
        <v>8000</v>
      </c>
      <c r="E27" s="15">
        <f>B27*(1+$C$5)</f>
        <v>21828.745883819367</v>
      </c>
      <c r="F27" s="15">
        <f t="shared" si="4"/>
        <v>29828.745883819367</v>
      </c>
      <c r="H27" s="14">
        <v>16</v>
      </c>
      <c r="I27" s="15">
        <f t="shared" si="5"/>
        <v>34614.590463408029</v>
      </c>
      <c r="J27" s="15">
        <f t="shared" si="1"/>
        <v>207.8928179411368</v>
      </c>
      <c r="K27" s="16">
        <f t="shared" si="6"/>
        <v>166.50209856315902</v>
      </c>
      <c r="L27" s="15">
        <f>K27*$C$3*4</f>
        <v>832.51049281579515</v>
      </c>
      <c r="M27" s="15">
        <f t="shared" si="2"/>
        <v>37177.83047939423</v>
      </c>
      <c r="O27" s="15">
        <f t="shared" si="7"/>
        <v>7349.0845955748628</v>
      </c>
      <c r="P27" s="15">
        <f>(I27-B27)*$C$5</f>
        <v>691.26543346471738</v>
      </c>
      <c r="Q27" s="15">
        <f>(K27-$C$7)*$C$3*4</f>
        <v>332.51049281579515</v>
      </c>
      <c r="R27" s="15">
        <f>SUM($P$12:P27)+SUM($Q$12:Q27)</f>
        <v>7349.08459557486</v>
      </c>
      <c r="S27" s="15">
        <f t="shared" si="8"/>
        <v>0</v>
      </c>
    </row>
    <row r="28" spans="1:19" x14ac:dyDescent="0.25">
      <c r="A28" s="14">
        <v>17</v>
      </c>
      <c r="B28" s="15">
        <f t="shared" si="3"/>
        <v>21828.745883819367</v>
      </c>
      <c r="C28" s="15">
        <f t="shared" si="0"/>
        <v>500</v>
      </c>
      <c r="D28" s="15">
        <f>SUM($C$12:C28)</f>
        <v>8500</v>
      </c>
      <c r="E28" s="15">
        <f>B28*(1+$C$5)</f>
        <v>22920.183178010335</v>
      </c>
      <c r="F28" s="15">
        <f t="shared" si="4"/>
        <v>31420.183178010335</v>
      </c>
      <c r="H28" s="14">
        <v>17</v>
      </c>
      <c r="I28" s="15">
        <f t="shared" si="5"/>
        <v>37177.83047939423</v>
      </c>
      <c r="J28" s="15">
        <f t="shared" si="1"/>
        <v>218.2874588381936</v>
      </c>
      <c r="K28" s="16">
        <f t="shared" si="6"/>
        <v>170.31592505253556</v>
      </c>
      <c r="L28" s="15">
        <f>K28*$C$3*4</f>
        <v>851.57962526267784</v>
      </c>
      <c r="M28" s="15">
        <f t="shared" si="2"/>
        <v>39888.301628626621</v>
      </c>
      <c r="O28" s="15">
        <f t="shared" si="7"/>
        <v>8468.1184506162863</v>
      </c>
      <c r="P28" s="15">
        <f>(I28-B28)*$C$5</f>
        <v>767.45422977874318</v>
      </c>
      <c r="Q28" s="15">
        <f>(K28-$C$7)*$C$3*4</f>
        <v>351.57962526267784</v>
      </c>
      <c r="R28" s="15">
        <f>SUM($P$12:P28)+SUM($Q$12:Q28)</f>
        <v>8468.1184506162808</v>
      </c>
      <c r="S28" s="15">
        <f t="shared" si="8"/>
        <v>0</v>
      </c>
    </row>
    <row r="29" spans="1:19" x14ac:dyDescent="0.25">
      <c r="A29" s="14">
        <v>18</v>
      </c>
      <c r="B29" s="15">
        <f t="shared" si="3"/>
        <v>22920.183178010335</v>
      </c>
      <c r="C29" s="15">
        <f t="shared" si="0"/>
        <v>500</v>
      </c>
      <c r="D29" s="15">
        <f>SUM($C$12:C29)</f>
        <v>9000</v>
      </c>
      <c r="E29" s="15">
        <f>B29*(1+$C$5)</f>
        <v>24066.192336910852</v>
      </c>
      <c r="F29" s="15">
        <f t="shared" si="4"/>
        <v>33066.192336910855</v>
      </c>
      <c r="H29" s="14">
        <v>18</v>
      </c>
      <c r="I29" s="15">
        <f t="shared" si="5"/>
        <v>39888.301628626621</v>
      </c>
      <c r="J29" s="15">
        <f t="shared" si="1"/>
        <v>229.2018317801033</v>
      </c>
      <c r="K29" s="16">
        <f t="shared" si="6"/>
        <v>174.03133874992557</v>
      </c>
      <c r="L29" s="15">
        <f>K29*$C$3*4</f>
        <v>870.15669374962783</v>
      </c>
      <c r="M29" s="15">
        <f t="shared" si="2"/>
        <v>42752.873403807578</v>
      </c>
      <c r="O29" s="15">
        <f t="shared" si="7"/>
        <v>9686.6810668967228</v>
      </c>
      <c r="P29" s="15">
        <f>(I29-B29)*$C$5</f>
        <v>848.40592253081434</v>
      </c>
      <c r="Q29" s="15">
        <f>(K29-$C$7)*$C$3*4</f>
        <v>370.15669374962783</v>
      </c>
      <c r="R29" s="15">
        <f>SUM($P$12:P29)+SUM($Q$12:Q29)</f>
        <v>9686.6810668967228</v>
      </c>
      <c r="S29" s="15">
        <f t="shared" si="8"/>
        <v>0</v>
      </c>
    </row>
    <row r="30" spans="1:19" x14ac:dyDescent="0.25">
      <c r="A30" s="14">
        <v>19</v>
      </c>
      <c r="B30" s="15">
        <f t="shared" si="3"/>
        <v>24066.192336910852</v>
      </c>
      <c r="C30" s="15">
        <f t="shared" si="0"/>
        <v>500</v>
      </c>
      <c r="D30" s="15">
        <f>SUM($C$12:C30)</f>
        <v>9500</v>
      </c>
      <c r="E30" s="15">
        <f>B30*(1+$C$5)</f>
        <v>25269.501953756397</v>
      </c>
      <c r="F30" s="15">
        <f t="shared" si="4"/>
        <v>34769.501953756393</v>
      </c>
      <c r="H30" s="14">
        <v>19</v>
      </c>
      <c r="I30" s="15">
        <f t="shared" si="5"/>
        <v>42752.873403807578</v>
      </c>
      <c r="J30" s="15">
        <f t="shared" si="1"/>
        <v>240.66192336910848</v>
      </c>
      <c r="K30" s="16">
        <f t="shared" si="6"/>
        <v>177.64701954216727</v>
      </c>
      <c r="L30" s="15">
        <f>K30*$C$3*4</f>
        <v>888.23509771083638</v>
      </c>
      <c r="M30" s="15">
        <f t="shared" si="2"/>
        <v>45778.752171708795</v>
      </c>
      <c r="O30" s="15">
        <f t="shared" si="7"/>
        <v>11009.250217952402</v>
      </c>
      <c r="P30" s="15">
        <f>(I30-B30)*$C$5</f>
        <v>934.33405334483632</v>
      </c>
      <c r="Q30" s="15">
        <f>(K30-$C$7)*$C$3*4</f>
        <v>388.23509771083638</v>
      </c>
      <c r="R30" s="15">
        <f>SUM($P$12:P30)+SUM($Q$12:Q30)</f>
        <v>11009.250217952396</v>
      </c>
      <c r="S30" s="15">
        <f t="shared" si="8"/>
        <v>0</v>
      </c>
    </row>
    <row r="31" spans="1:19" x14ac:dyDescent="0.25">
      <c r="A31" s="14">
        <v>20</v>
      </c>
      <c r="B31" s="15">
        <f t="shared" si="3"/>
        <v>25269.501953756397</v>
      </c>
      <c r="C31" s="15">
        <f t="shared" si="0"/>
        <v>500</v>
      </c>
      <c r="D31" s="15">
        <f>SUM($C$12:C31)</f>
        <v>10000</v>
      </c>
      <c r="E31" s="15">
        <f>B31*(1+$C$5)</f>
        <v>26532.977051444217</v>
      </c>
      <c r="F31" s="15">
        <f t="shared" si="4"/>
        <v>36532.977051444221</v>
      </c>
      <c r="H31" s="14">
        <v>20</v>
      </c>
      <c r="I31" s="15">
        <f t="shared" si="5"/>
        <v>45778.752171708795</v>
      </c>
      <c r="J31" s="15">
        <f t="shared" si="1"/>
        <v>252.69501953756389</v>
      </c>
      <c r="K31" s="16">
        <f t="shared" si="6"/>
        <v>181.16206744194909</v>
      </c>
      <c r="L31" s="15">
        <f>K31*$C$3*4</f>
        <v>905.81033720974551</v>
      </c>
      <c r="M31" s="15">
        <f t="shared" si="2"/>
        <v>48973.50011750398</v>
      </c>
      <c r="O31" s="15">
        <f t="shared" si="7"/>
        <v>12440.523066059759</v>
      </c>
      <c r="P31" s="15">
        <f>(I31-B31)*$C$5</f>
        <v>1025.4625108976199</v>
      </c>
      <c r="Q31" s="15">
        <f>(K31-$C$7)*$C$3*4</f>
        <v>405.81033720974546</v>
      </c>
      <c r="R31" s="15">
        <f>SUM($P$12:P31)+SUM($Q$12:Q31)</f>
        <v>12440.523066059761</v>
      </c>
      <c r="S31" s="15">
        <f t="shared" si="8"/>
        <v>0</v>
      </c>
    </row>
    <row r="32" spans="1:19" x14ac:dyDescent="0.25">
      <c r="A32" s="14">
        <v>21</v>
      </c>
      <c r="B32" s="15">
        <f t="shared" si="3"/>
        <v>26532.977051444217</v>
      </c>
      <c r="C32" s="15">
        <f t="shared" si="0"/>
        <v>500</v>
      </c>
      <c r="D32" s="15">
        <f>SUM($C$12:C32)</f>
        <v>10500</v>
      </c>
      <c r="E32" s="15">
        <f>B32*(1+$C$5)</f>
        <v>27859.62590401643</v>
      </c>
      <c r="F32" s="15">
        <f t="shared" si="4"/>
        <v>38359.62590401643</v>
      </c>
      <c r="H32" s="14">
        <v>21</v>
      </c>
      <c r="I32" s="15">
        <f t="shared" si="5"/>
        <v>48973.50011750398</v>
      </c>
      <c r="J32" s="15">
        <f t="shared" si="1"/>
        <v>265.32977051444209</v>
      </c>
      <c r="K32" s="16">
        <f t="shared" si="6"/>
        <v>184.57597133766907</v>
      </c>
      <c r="L32" s="15">
        <f>K32*$C$3*4</f>
        <v>922.8798566883454</v>
      </c>
      <c r="M32" s="15">
        <f t="shared" si="2"/>
        <v>52345.054980067529</v>
      </c>
      <c r="O32" s="15">
        <f t="shared" si="7"/>
        <v>13985.429076051099</v>
      </c>
      <c r="P32" s="15">
        <f>(I32-B32)*$C$5</f>
        <v>1122.0261533029882</v>
      </c>
      <c r="Q32" s="15">
        <f>(K32-$C$7)*$C$3*4</f>
        <v>422.8798566883454</v>
      </c>
      <c r="R32" s="15">
        <f>SUM($P$12:P32)+SUM($Q$12:Q32)</f>
        <v>13985.429076051094</v>
      </c>
      <c r="S32" s="15">
        <f t="shared" si="8"/>
        <v>0</v>
      </c>
    </row>
    <row r="33" spans="1:19" x14ac:dyDescent="0.25">
      <c r="A33" s="14">
        <v>22</v>
      </c>
      <c r="B33" s="15">
        <f t="shared" si="3"/>
        <v>27859.62590401643</v>
      </c>
      <c r="C33" s="15">
        <f t="shared" si="0"/>
        <v>500</v>
      </c>
      <c r="D33" s="15">
        <f>SUM($C$12:C33)</f>
        <v>11000</v>
      </c>
      <c r="E33" s="15">
        <f>B33*(1+$C$5)</f>
        <v>29252.607199217251</v>
      </c>
      <c r="F33" s="15">
        <f t="shared" si="4"/>
        <v>40252.607199217251</v>
      </c>
      <c r="H33" s="14">
        <v>22</v>
      </c>
      <c r="I33" s="15">
        <f t="shared" si="5"/>
        <v>52345.054980067529</v>
      </c>
      <c r="J33" s="15">
        <f t="shared" si="1"/>
        <v>278.59625904016417</v>
      </c>
      <c r="K33" s="16">
        <f t="shared" si="6"/>
        <v>187.88857811806125</v>
      </c>
      <c r="L33" s="15">
        <f>K33*$C$3*4</f>
        <v>939.44289059030621</v>
      </c>
      <c r="M33" s="15">
        <f t="shared" si="2"/>
        <v>55901.750619661208</v>
      </c>
      <c r="O33" s="15">
        <f t="shared" si="7"/>
        <v>15649.143420443957</v>
      </c>
      <c r="P33" s="15">
        <f>(I33-B33)*$C$5</f>
        <v>1224.271453802555</v>
      </c>
      <c r="Q33" s="15">
        <f>(K33-$C$7)*$C$3*4</f>
        <v>439.44289059030621</v>
      </c>
      <c r="R33" s="15">
        <f>SUM($P$12:P33)+SUM($Q$12:Q33)</f>
        <v>15649.143420443956</v>
      </c>
      <c r="S33" s="15">
        <f t="shared" si="8"/>
        <v>0</v>
      </c>
    </row>
    <row r="34" spans="1:19" x14ac:dyDescent="0.25">
      <c r="A34" s="14">
        <v>23</v>
      </c>
      <c r="B34" s="15">
        <f t="shared" si="3"/>
        <v>29252.607199217251</v>
      </c>
      <c r="C34" s="15">
        <f t="shared" si="0"/>
        <v>500</v>
      </c>
      <c r="D34" s="15">
        <f>SUM($C$12:C34)</f>
        <v>11500</v>
      </c>
      <c r="E34" s="15">
        <f>B34*(1+$C$5)</f>
        <v>30715.237559178116</v>
      </c>
      <c r="F34" s="15">
        <f t="shared" si="4"/>
        <v>42215.237559178116</v>
      </c>
      <c r="H34" s="14">
        <v>23</v>
      </c>
      <c r="I34" s="15">
        <f t="shared" si="5"/>
        <v>55901.750619661208</v>
      </c>
      <c r="J34" s="15">
        <f t="shared" si="1"/>
        <v>292.52607199217238</v>
      </c>
      <c r="K34" s="16">
        <f t="shared" si="6"/>
        <v>191.10006242847663</v>
      </c>
      <c r="L34" s="15">
        <f>K34*$C$3*4</f>
        <v>955.50031214238311</v>
      </c>
      <c r="M34" s="15">
        <f t="shared" si="2"/>
        <v>59652.338462786654</v>
      </c>
      <c r="O34" s="15">
        <f t="shared" si="7"/>
        <v>17437.100903608538</v>
      </c>
      <c r="P34" s="15">
        <f>(I34-B34)*$C$5</f>
        <v>1332.4571710221981</v>
      </c>
      <c r="Q34" s="15">
        <f>(K34-$C$7)*$C$3*4</f>
        <v>455.50031214238317</v>
      </c>
      <c r="R34" s="15">
        <f>SUM($P$12:P34)+SUM($Q$12:Q34)</f>
        <v>17437.100903608538</v>
      </c>
      <c r="S34" s="15">
        <f t="shared" si="8"/>
        <v>0</v>
      </c>
    </row>
    <row r="35" spans="1:19" x14ac:dyDescent="0.25">
      <c r="A35" s="14">
        <v>24</v>
      </c>
      <c r="B35" s="15">
        <f t="shared" si="3"/>
        <v>30715.237559178116</v>
      </c>
      <c r="C35" s="15">
        <f t="shared" si="0"/>
        <v>500</v>
      </c>
      <c r="D35" s="15">
        <f>SUM($C$12:C35)</f>
        <v>12000</v>
      </c>
      <c r="E35" s="15">
        <f>B35*(1+$C$5)</f>
        <v>32250.999437137023</v>
      </c>
      <c r="F35" s="15">
        <f t="shared" si="4"/>
        <v>44250.999437137027</v>
      </c>
      <c r="H35" s="14">
        <v>24</v>
      </c>
      <c r="I35" s="15">
        <f t="shared" si="5"/>
        <v>59652.338462786654</v>
      </c>
      <c r="J35" s="15">
        <f t="shared" si="1"/>
        <v>307.15237559178104</v>
      </c>
      <c r="K35" s="16">
        <f t="shared" si="6"/>
        <v>194.21089727161092</v>
      </c>
      <c r="L35" s="15">
        <f>K35*$C$3*4</f>
        <v>971.05448635805465</v>
      </c>
      <c r="M35" s="15">
        <f t="shared" si="2"/>
        <v>63606.009872284048</v>
      </c>
      <c r="O35" s="15">
        <f t="shared" si="7"/>
        <v>19355.010435147022</v>
      </c>
      <c r="P35" s="15">
        <f>(I35-B35)*$C$5</f>
        <v>1446.8550451804269</v>
      </c>
      <c r="Q35" s="15">
        <f>(K35-$C$7)*$C$3*4</f>
        <v>471.05448635805459</v>
      </c>
      <c r="R35" s="15">
        <f>SUM($P$12:P35)+SUM($Q$12:Q35)</f>
        <v>19355.010435147022</v>
      </c>
      <c r="S35" s="15">
        <f t="shared" si="8"/>
        <v>0</v>
      </c>
    </row>
    <row r="36" spans="1:19" x14ac:dyDescent="0.25">
      <c r="A36" s="14">
        <v>25</v>
      </c>
      <c r="B36" s="15">
        <f t="shared" si="3"/>
        <v>32250.999437137023</v>
      </c>
      <c r="C36" s="15">
        <f t="shared" si="0"/>
        <v>500</v>
      </c>
      <c r="D36" s="15">
        <f>SUM($C$12:C36)</f>
        <v>12500</v>
      </c>
      <c r="E36" s="15">
        <f>B36*(1+$C$5)</f>
        <v>33863.549408993873</v>
      </c>
      <c r="F36" s="15">
        <f t="shared" si="4"/>
        <v>46363.549408993873</v>
      </c>
      <c r="H36" s="14">
        <v>25</v>
      </c>
      <c r="I36" s="15">
        <f t="shared" si="5"/>
        <v>63606.009872284048</v>
      </c>
      <c r="J36" s="15">
        <f t="shared" si="1"/>
        <v>322.50999437137006</v>
      </c>
      <c r="K36" s="16">
        <f t="shared" si="6"/>
        <v>197.22182562516727</v>
      </c>
      <c r="L36" s="15">
        <f>K36*$C$3*4</f>
        <v>986.10912812583638</v>
      </c>
      <c r="M36" s="15">
        <f t="shared" si="2"/>
        <v>67772.4194940241</v>
      </c>
      <c r="O36" s="15">
        <f t="shared" si="7"/>
        <v>21408.870085030227</v>
      </c>
      <c r="P36" s="15">
        <f>(I36-B36)*$C$5</f>
        <v>1567.7505217573514</v>
      </c>
      <c r="Q36" s="15">
        <f>(K36-$C$7)*$C$3*4</f>
        <v>486.10912812583638</v>
      </c>
      <c r="R36" s="15">
        <f>SUM($P$12:P36)+SUM($Q$12:Q36)</f>
        <v>21408.870085030205</v>
      </c>
      <c r="S36" s="15">
        <f t="shared" si="8"/>
        <v>0</v>
      </c>
    </row>
    <row r="37" spans="1:19" x14ac:dyDescent="0.25">
      <c r="A37" s="14">
        <v>26</v>
      </c>
      <c r="B37" s="15">
        <f t="shared" si="3"/>
        <v>33863.549408993873</v>
      </c>
      <c r="C37" s="15">
        <f t="shared" si="0"/>
        <v>500</v>
      </c>
      <c r="D37" s="15">
        <f>SUM($C$12:C37)</f>
        <v>13000</v>
      </c>
      <c r="E37" s="15">
        <f>B37*(1+$C$5)</f>
        <v>35556.726879443566</v>
      </c>
      <c r="F37" s="15">
        <f t="shared" si="4"/>
        <v>48556.726879443566</v>
      </c>
      <c r="H37" s="14">
        <v>26</v>
      </c>
      <c r="I37" s="15">
        <f t="shared" si="5"/>
        <v>67772.4194940241</v>
      </c>
      <c r="J37" s="15">
        <f t="shared" si="1"/>
        <v>338.63549408993856</v>
      </c>
      <c r="K37" s="16">
        <f t="shared" si="6"/>
        <v>200.1338332124875</v>
      </c>
      <c r="L37" s="15">
        <f>K37*$C$3*4</f>
        <v>1000.6691660624375</v>
      </c>
      <c r="M37" s="15">
        <f t="shared" si="2"/>
        <v>72161.709634787738</v>
      </c>
      <c r="O37" s="15">
        <f t="shared" si="7"/>
        <v>23604.982755344172</v>
      </c>
      <c r="P37" s="15">
        <f>(I37-B37)*$C$5</f>
        <v>1695.4435042515115</v>
      </c>
      <c r="Q37" s="15">
        <f>(K37-$C$7)*$C$3*4</f>
        <v>500.66916606243751</v>
      </c>
      <c r="R37" s="15">
        <f>SUM($P$12:P37)+SUM($Q$12:Q37)</f>
        <v>23604.982755344154</v>
      </c>
      <c r="S37" s="15">
        <f t="shared" si="8"/>
        <v>0</v>
      </c>
    </row>
    <row r="38" spans="1:19" x14ac:dyDescent="0.25">
      <c r="A38" s="14">
        <v>27</v>
      </c>
      <c r="B38" s="15">
        <f t="shared" si="3"/>
        <v>35556.726879443566</v>
      </c>
      <c r="C38" s="15">
        <f t="shared" si="0"/>
        <v>500</v>
      </c>
      <c r="D38" s="15">
        <f>SUM($C$12:C38)</f>
        <v>13500</v>
      </c>
      <c r="E38" s="15">
        <f>B38*(1+$C$5)</f>
        <v>37334.563223415746</v>
      </c>
      <c r="F38" s="15">
        <f t="shared" si="4"/>
        <v>50834.563223415746</v>
      </c>
      <c r="H38" s="14">
        <v>27</v>
      </c>
      <c r="I38" s="15">
        <f t="shared" si="5"/>
        <v>72161.709634787738</v>
      </c>
      <c r="J38" s="15">
        <f t="shared" si="1"/>
        <v>355.56726879443551</v>
      </c>
      <c r="K38" s="16">
        <f t="shared" si="6"/>
        <v>202.94812252954205</v>
      </c>
      <c r="L38" s="15">
        <f>K38*$C$3*4</f>
        <v>1014.7406126477102</v>
      </c>
      <c r="M38" s="15">
        <f t="shared" si="2"/>
        <v>76784.535729174837</v>
      </c>
      <c r="O38" s="15">
        <f t="shared" si="7"/>
        <v>25949.972505759091</v>
      </c>
      <c r="P38" s="15">
        <f>(I38-B38)*$C$5</f>
        <v>1830.2491377672086</v>
      </c>
      <c r="Q38" s="15">
        <f>(K38-$C$7)*$C$3*4</f>
        <v>514.74061264771024</v>
      </c>
      <c r="R38" s="15">
        <f>SUM($P$12:P38)+SUM($Q$12:Q38)</f>
        <v>25949.972505759073</v>
      </c>
      <c r="S38" s="15">
        <f t="shared" si="8"/>
        <v>0</v>
      </c>
    </row>
    <row r="39" spans="1:19" x14ac:dyDescent="0.25">
      <c r="A39" s="14">
        <v>28</v>
      </c>
      <c r="B39" s="15">
        <f t="shared" si="3"/>
        <v>37334.563223415746</v>
      </c>
      <c r="C39" s="15">
        <f t="shared" si="0"/>
        <v>500</v>
      </c>
      <c r="D39" s="15">
        <f>SUM($C$12:C39)</f>
        <v>14000</v>
      </c>
      <c r="E39" s="15">
        <f>B39*(1+$C$5)</f>
        <v>39201.291384586533</v>
      </c>
      <c r="F39" s="15">
        <f t="shared" si="4"/>
        <v>53201.291384586533</v>
      </c>
      <c r="H39" s="14">
        <v>28</v>
      </c>
      <c r="I39" s="15">
        <f t="shared" si="5"/>
        <v>76784.535729174837</v>
      </c>
      <c r="J39" s="15">
        <f t="shared" si="1"/>
        <v>373.34563223415734</v>
      </c>
      <c r="K39" s="16">
        <f t="shared" si="6"/>
        <v>205.66608820273166</v>
      </c>
      <c r="L39" s="15">
        <f>K39*$C$3*4</f>
        <v>1028.3304410136584</v>
      </c>
      <c r="M39" s="15">
        <f t="shared" si="2"/>
        <v>81652.092956647248</v>
      </c>
      <c r="O39" s="15">
        <f t="shared" si="7"/>
        <v>28450.801572060715</v>
      </c>
      <c r="P39" s="15">
        <f>(I39-B39)*$C$5</f>
        <v>1972.4986252879546</v>
      </c>
      <c r="Q39" s="15">
        <f>(K39-$C$7)*$C$3*4</f>
        <v>528.33044101365829</v>
      </c>
      <c r="R39" s="15">
        <f>SUM($P$12:P39)+SUM($Q$12:Q39)</f>
        <v>28450.801572060685</v>
      </c>
      <c r="S39" s="15">
        <f t="shared" si="8"/>
        <v>0</v>
      </c>
    </row>
    <row r="40" spans="1:19" x14ac:dyDescent="0.25">
      <c r="A40" s="14">
        <v>29</v>
      </c>
      <c r="B40" s="15">
        <f t="shared" si="3"/>
        <v>39201.291384586533</v>
      </c>
      <c r="C40" s="15">
        <f t="shared" si="0"/>
        <v>500</v>
      </c>
      <c r="D40" s="15">
        <f>SUM($C$12:C40)</f>
        <v>14500</v>
      </c>
      <c r="E40" s="15">
        <f>B40*(1+$C$5)</f>
        <v>41161.355953815859</v>
      </c>
      <c r="F40" s="15">
        <f t="shared" si="4"/>
        <v>55661.355953815859</v>
      </c>
      <c r="H40" s="14">
        <v>29</v>
      </c>
      <c r="I40" s="15">
        <f t="shared" si="5"/>
        <v>81652.092956647248</v>
      </c>
      <c r="J40" s="15">
        <f t="shared" si="1"/>
        <v>392.01291384586511</v>
      </c>
      <c r="K40" s="16">
        <f t="shared" si="6"/>
        <v>208.2892937265629</v>
      </c>
      <c r="L40" s="15">
        <f>K40*$C$3*4</f>
        <v>1041.4464686328145</v>
      </c>
      <c r="M40" s="15">
        <f t="shared" si="2"/>
        <v>86776.144073112431</v>
      </c>
      <c r="O40" s="15">
        <f t="shared" si="7"/>
        <v>31114.788119296572</v>
      </c>
      <c r="P40" s="15">
        <f>(I40-B40)*$C$5</f>
        <v>2122.5400786030359</v>
      </c>
      <c r="Q40" s="15">
        <f>(K40-$C$7)*$C$3*4</f>
        <v>541.44646863281446</v>
      </c>
      <c r="R40" s="15">
        <f>SUM($P$12:P40)+SUM($Q$12:Q40)</f>
        <v>31114.788119296536</v>
      </c>
      <c r="S40" s="15">
        <f t="shared" si="8"/>
        <v>0</v>
      </c>
    </row>
    <row r="41" spans="1:19" x14ac:dyDescent="0.25">
      <c r="A41" s="14">
        <v>30</v>
      </c>
      <c r="B41" s="15">
        <f t="shared" si="3"/>
        <v>41161.355953815859</v>
      </c>
      <c r="C41" s="15">
        <f t="shared" si="0"/>
        <v>500</v>
      </c>
      <c r="D41" s="15">
        <f>SUM($C$12:C41)</f>
        <v>15000</v>
      </c>
      <c r="E41" s="15">
        <f>B41*(1+$C$5)</f>
        <v>43219.423751506656</v>
      </c>
      <c r="F41" s="15">
        <f>+E41+D41</f>
        <v>58219.423751506656</v>
      </c>
      <c r="H41" s="14">
        <v>30</v>
      </c>
      <c r="I41" s="15">
        <f t="shared" si="5"/>
        <v>86776.144073112431</v>
      </c>
      <c r="J41" s="15">
        <f t="shared" si="1"/>
        <v>411.61355953815848</v>
      </c>
      <c r="K41" s="16">
        <f t="shared" si="6"/>
        <v>210.819449608214</v>
      </c>
      <c r="L41" s="15">
        <f>K41*$C$3*4</f>
        <v>1054.0972480410701</v>
      </c>
      <c r="M41" s="15">
        <f t="shared" si="2"/>
        <v>92169.048524809128</v>
      </c>
      <c r="O41" s="15">
        <f t="shared" si="7"/>
        <v>33949.624773302472</v>
      </c>
      <c r="P41" s="15">
        <f>(I41-B41)*$C$5</f>
        <v>2280.7394059648286</v>
      </c>
      <c r="Q41" s="15">
        <f>(K41-$C$7)*$C$3*4</f>
        <v>554.09724804106997</v>
      </c>
      <c r="R41" s="15">
        <f>SUM($P$12:P41)+SUM($Q$12:Q41)</f>
        <v>33949.624773302436</v>
      </c>
      <c r="S41" s="15">
        <f t="shared" si="8"/>
        <v>0</v>
      </c>
    </row>
    <row r="42" spans="1:19" x14ac:dyDescent="0.25">
      <c r="A42" s="14"/>
      <c r="M42" s="15"/>
    </row>
    <row r="43" spans="1:19" x14ac:dyDescent="0.25">
      <c r="A43" s="14"/>
      <c r="M43" s="15"/>
    </row>
    <row r="44" spans="1:19" x14ac:dyDescent="0.25">
      <c r="A44" s="14"/>
      <c r="M44" s="15"/>
    </row>
    <row r="45" spans="1:19" x14ac:dyDescent="0.25">
      <c r="A45" s="14"/>
      <c r="M45" s="15"/>
    </row>
    <row r="46" spans="1:19" x14ac:dyDescent="0.25">
      <c r="A46" s="14"/>
    </row>
  </sheetData>
  <mergeCells count="5">
    <mergeCell ref="C2:D2"/>
    <mergeCell ref="C3:D3"/>
    <mergeCell ref="C4:D4"/>
    <mergeCell ref="C5:D5"/>
    <mergeCell ref="C7:D7"/>
  </mergeCells>
  <pageMargins left="0.7" right="0.7" top="0.75" bottom="0.75" header="0.3" footer="0.3"/>
</worksheet>
</file>

<file path=customUI/_rels/customUI.xml.rels>&#65279;<?xml version="1.0" encoding="utf-8"?><Relationships xmlns="http://schemas.openxmlformats.org/package/2006/relationships"><Relationship Type="http://schemas.openxmlformats.org/officeDocument/2006/relationships/image" Target="images/h2eicon0.png" Id="h2eicon" /></Relationships>
</file>

<file path=customUI/_rels/customUI14.xml.rels>&#65279;<?xml version="1.0" encoding="utf-8"?><Relationships xmlns="http://schemas.openxmlformats.org/package/2006/relationships"><Relationship Type="http://schemas.openxmlformats.org/officeDocument/2006/relationships/image" Target="images/h2eicon.png" Id="h2eicon" /></Relationships>
</file>

<file path=customUI/customUI.xml><?xml version="1.0" encoding="utf-8"?>
<customUI xmlns="http://schemas.microsoft.com/office/2006/01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customUI/customUI14.xml><?xml version="1.0" encoding="utf-8"?>
<customUI xmlns="http://schemas.microsoft.com/office/2009/07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DIVIDEND.ANALYSIS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Jagielski</cp:lastModifiedBy>
  <dcterms:created xsi:type="dcterms:W3CDTF">2020-12-24T01:54:24Z</dcterms:created>
  <dcterms:modified xsi:type="dcterms:W3CDTF">2020-12-24T01:55:08Z</dcterms:modified>
</cp:coreProperties>
</file>