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UI/images/h2eicon.png" ContentType="image/.png"/>
  <Override PartName="/customUI/images/h2eicon0.png" ContentType="image/.png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microsoft.com/office/2007/relationships/ui/extensibility" Target="/customUI/customUI14.xml" Id="R54ad617c848a4b00" /><Relationship Type="http://schemas.microsoft.com/office/2006/relationships/ui/extensibility" Target="/customUI/customUI.xml" Id="Rcc0e180c2c6444c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a5871c328f077b8/Excel Programs/"/>
    </mc:Choice>
  </mc:AlternateContent>
  <xr:revisionPtr revIDLastSave="1" documentId="8_{DB3B655B-2401-4288-A714-833F518A2FB7}" xr6:coauthVersionLast="45" xr6:coauthVersionMax="45" xr10:uidLastSave="{F42ACD64-18D0-4A26-9C92-CD426CF7BABF}"/>
  <bookViews>
    <workbookView xWindow="-120" yWindow="-120" windowWidth="29040" windowHeight="15840" tabRatio="599" xr2:uid="{00000000-000D-0000-FFFF-FFFF00000000}"/>
  </bookViews>
  <sheets>
    <sheet name="CALENDAR" sheetId="1" r:id="rId1"/>
    <sheet name="INPUTS" sheetId="5" r:id="rId2"/>
  </sheets>
  <definedNames>
    <definedName name="currentmonth">CALENDAR!$B$1</definedName>
    <definedName name="currentrunrate">CALENDAR!$L$19</definedName>
    <definedName name="currentyear">CALENDAR!$F$1</definedName>
    <definedName name="MonthList">CALENDAR!$H$54:$H$65</definedName>
    <definedName name="monthlytotal">CALENDAR!$L$7</definedName>
    <definedName name="partial">CALENDAR!$S$6</definedName>
    <definedName name="workweeks">CALENDAR!$S$5</definedName>
    <definedName name="YTDIncome">CALENDAR!$L$31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" l="1"/>
  <c r="S10" i="1" l="1"/>
  <c r="H4" i="5"/>
  <c r="H5" i="5"/>
  <c r="H2" i="5"/>
  <c r="H7" i="5"/>
  <c r="H6" i="5"/>
  <c r="C6" i="5"/>
  <c r="D6" i="5"/>
  <c r="H3" i="1"/>
  <c r="G3" i="1" s="1"/>
  <c r="F3" i="1" s="1"/>
  <c r="E3" i="1" s="1"/>
  <c r="D3" i="1" s="1"/>
  <c r="C3" i="1" s="1"/>
  <c r="B3" i="1" s="1"/>
  <c r="L1" i="1"/>
  <c r="D3" i="5"/>
  <c r="D4" i="5"/>
  <c r="D5" i="5"/>
  <c r="D2" i="5"/>
  <c r="S32" i="1" s="1"/>
  <c r="D7" i="5"/>
  <c r="C3" i="5"/>
  <c r="C4" i="5"/>
  <c r="C5" i="5"/>
  <c r="C2" i="5"/>
  <c r="C7" i="5"/>
  <c r="S24" i="1" l="1"/>
  <c r="S30" i="1"/>
  <c r="S27" i="1"/>
  <c r="S31" i="1"/>
  <c r="S33" i="1"/>
  <c r="S29" i="1"/>
  <c r="S23" i="1"/>
  <c r="S22" i="1"/>
  <c r="S28" i="1"/>
  <c r="S26" i="1"/>
  <c r="S25" i="1"/>
  <c r="S34" i="1" l="1"/>
  <c r="S35" i="1" s="1"/>
  <c r="B10" i="1"/>
  <c r="C10" i="1" s="1"/>
  <c r="D10" i="1" s="1"/>
  <c r="E10" i="1" s="1"/>
  <c r="F10" i="1" s="1"/>
  <c r="G10" i="1" s="1"/>
  <c r="H10" i="1" s="1"/>
  <c r="B17" i="1" s="1"/>
  <c r="C17" i="1" s="1"/>
  <c r="D17" i="1" s="1"/>
  <c r="E17" i="1" s="1"/>
  <c r="F17" i="1" s="1"/>
  <c r="G17" i="1" s="1"/>
  <c r="H17" i="1" s="1"/>
  <c r="B24" i="1" s="1"/>
  <c r="L31" i="1" l="1"/>
  <c r="C24" i="1"/>
  <c r="B25" i="1"/>
  <c r="D24" i="1" l="1"/>
  <c r="C25" i="1"/>
  <c r="E24" i="1" l="1"/>
  <c r="D25" i="1"/>
  <c r="F24" i="1" l="1"/>
  <c r="E25" i="1"/>
  <c r="G24" i="1" l="1"/>
  <c r="F25" i="1"/>
  <c r="H24" i="1" l="1"/>
  <c r="B31" i="1" s="1"/>
  <c r="G25" i="1"/>
  <c r="H25" i="1" l="1"/>
  <c r="H4" i="1" l="1"/>
  <c r="H5" i="1"/>
  <c r="H8" i="1"/>
  <c r="H7" i="1"/>
  <c r="H6" i="1"/>
  <c r="G8" i="1"/>
  <c r="I3" i="1"/>
  <c r="B15" i="1"/>
  <c r="H9" i="1" l="1"/>
  <c r="B12" i="1"/>
  <c r="G7" i="1"/>
  <c r="B13" i="1"/>
  <c r="B11" i="1"/>
  <c r="B14" i="1"/>
  <c r="G6" i="1"/>
  <c r="G4" i="1"/>
  <c r="G5" i="1"/>
  <c r="B16" i="1" l="1"/>
  <c r="G9" i="1"/>
  <c r="C11" i="1"/>
  <c r="C14" i="1"/>
  <c r="C13" i="1"/>
  <c r="C15" i="1"/>
  <c r="C12" i="1"/>
  <c r="F7" i="1"/>
  <c r="F8" i="1"/>
  <c r="F5" i="1"/>
  <c r="F4" i="1"/>
  <c r="F6" i="1"/>
  <c r="C16" i="1" l="1"/>
  <c r="F9" i="1"/>
  <c r="D12" i="1"/>
  <c r="D14" i="1"/>
  <c r="D11" i="1"/>
  <c r="D13" i="1"/>
  <c r="D15" i="1"/>
  <c r="E8" i="1"/>
  <c r="E5" i="1"/>
  <c r="E7" i="1"/>
  <c r="E4" i="1"/>
  <c r="E6" i="1"/>
  <c r="E9" i="1" l="1"/>
  <c r="D5" i="1"/>
  <c r="D8" i="1"/>
  <c r="D4" i="1"/>
  <c r="D6" i="1"/>
  <c r="D7" i="1"/>
  <c r="E12" i="1"/>
  <c r="E15" i="1"/>
  <c r="E11" i="1"/>
  <c r="E13" i="1"/>
  <c r="E14" i="1"/>
  <c r="D16" i="1"/>
  <c r="F11" i="1" l="1"/>
  <c r="F12" i="1"/>
  <c r="F13" i="1"/>
  <c r="F14" i="1"/>
  <c r="F15" i="1"/>
  <c r="C4" i="1"/>
  <c r="C6" i="1"/>
  <c r="C7" i="1"/>
  <c r="C8" i="1"/>
  <c r="C5" i="1"/>
  <c r="E16" i="1"/>
  <c r="D9" i="1"/>
  <c r="C9" i="1" l="1"/>
  <c r="B6" i="1"/>
  <c r="I6" i="1" s="1"/>
  <c r="J6" i="1" s="1"/>
  <c r="B8" i="1"/>
  <c r="I8" i="1" s="1"/>
  <c r="J8" i="1" s="1"/>
  <c r="B4" i="1"/>
  <c r="B7" i="1"/>
  <c r="I7" i="1" s="1"/>
  <c r="J7" i="1" s="1"/>
  <c r="B5" i="1"/>
  <c r="I5" i="1" s="1"/>
  <c r="J5" i="1" s="1"/>
  <c r="F16" i="1"/>
  <c r="G15" i="1"/>
  <c r="G13" i="1"/>
  <c r="G12" i="1"/>
  <c r="G14" i="1"/>
  <c r="G11" i="1"/>
  <c r="I4" i="1" l="1"/>
  <c r="B9" i="1"/>
  <c r="H11" i="1"/>
  <c r="I11" i="1" s="1"/>
  <c r="H14" i="1"/>
  <c r="I14" i="1" s="1"/>
  <c r="J14" i="1" s="1"/>
  <c r="I10" i="1"/>
  <c r="H12" i="1"/>
  <c r="I12" i="1" s="1"/>
  <c r="J12" i="1" s="1"/>
  <c r="H13" i="1"/>
  <c r="I13" i="1" s="1"/>
  <c r="J13" i="1" s="1"/>
  <c r="H15" i="1"/>
  <c r="I15" i="1" s="1"/>
  <c r="J15" i="1" s="1"/>
  <c r="G16" i="1"/>
  <c r="J11" i="1" l="1"/>
  <c r="I16" i="1"/>
  <c r="J16" i="1" s="1"/>
  <c r="H16" i="1"/>
  <c r="B19" i="1"/>
  <c r="B21" i="1"/>
  <c r="B20" i="1"/>
  <c r="B22" i="1"/>
  <c r="B18" i="1"/>
  <c r="I9" i="1"/>
  <c r="J4" i="1"/>
  <c r="J9" i="1" l="1"/>
  <c r="C18" i="1"/>
  <c r="C19" i="1"/>
  <c r="C22" i="1"/>
  <c r="C20" i="1"/>
  <c r="C21" i="1"/>
  <c r="B23" i="1"/>
  <c r="C23" i="1" l="1"/>
  <c r="D18" i="1"/>
  <c r="D20" i="1"/>
  <c r="D22" i="1"/>
  <c r="D21" i="1"/>
  <c r="D19" i="1"/>
  <c r="D23" i="1" l="1"/>
  <c r="E20" i="1"/>
  <c r="E19" i="1"/>
  <c r="E18" i="1"/>
  <c r="E21" i="1"/>
  <c r="E22" i="1"/>
  <c r="E23" i="1" l="1"/>
  <c r="F22" i="1"/>
  <c r="F19" i="1"/>
  <c r="F20" i="1"/>
  <c r="F18" i="1"/>
  <c r="F21" i="1"/>
  <c r="G21" i="1" l="1"/>
  <c r="G22" i="1"/>
  <c r="G19" i="1"/>
  <c r="G20" i="1"/>
  <c r="G18" i="1"/>
  <c r="F23" i="1"/>
  <c r="H20" i="1" l="1"/>
  <c r="I20" i="1" s="1"/>
  <c r="J20" i="1" s="1"/>
  <c r="H22" i="1"/>
  <c r="I22" i="1" s="1"/>
  <c r="J22" i="1" s="1"/>
  <c r="H21" i="1"/>
  <c r="I21" i="1" s="1"/>
  <c r="J21" i="1" s="1"/>
  <c r="H19" i="1"/>
  <c r="I19" i="1" s="1"/>
  <c r="J19" i="1" s="1"/>
  <c r="I17" i="1"/>
  <c r="H18" i="1"/>
  <c r="G23" i="1"/>
  <c r="H23" i="1" l="1"/>
  <c r="I18" i="1"/>
  <c r="B27" i="1"/>
  <c r="B29" i="1"/>
  <c r="B26" i="1"/>
  <c r="B28" i="1"/>
  <c r="B30" i="1" l="1"/>
  <c r="C28" i="1"/>
  <c r="C29" i="1"/>
  <c r="C26" i="1"/>
  <c r="C27" i="1"/>
  <c r="J18" i="1"/>
  <c r="I23" i="1"/>
  <c r="C30" i="1" l="1"/>
  <c r="J23" i="1"/>
  <c r="D27" i="1"/>
  <c r="D29" i="1"/>
  <c r="D26" i="1"/>
  <c r="D28" i="1"/>
  <c r="E29" i="1" l="1"/>
  <c r="E26" i="1"/>
  <c r="E28" i="1"/>
  <c r="E27" i="1"/>
  <c r="D30" i="1"/>
  <c r="E30" i="1" l="1"/>
  <c r="F27" i="1"/>
  <c r="F26" i="1"/>
  <c r="F28" i="1"/>
  <c r="F29" i="1"/>
  <c r="G27" i="1" l="1"/>
  <c r="G29" i="1"/>
  <c r="G26" i="1"/>
  <c r="G28" i="1"/>
  <c r="F30" i="1"/>
  <c r="I24" i="1" l="1"/>
  <c r="H27" i="1"/>
  <c r="I27" i="1" s="1"/>
  <c r="J27" i="1" s="1"/>
  <c r="H26" i="1"/>
  <c r="I26" i="1" s="1"/>
  <c r="J26" i="1" s="1"/>
  <c r="H28" i="1"/>
  <c r="I28" i="1" s="1"/>
  <c r="J28" i="1" s="1"/>
  <c r="H29" i="1"/>
  <c r="I29" i="1" s="1"/>
  <c r="J29" i="1" s="1"/>
  <c r="G30" i="1"/>
  <c r="H30" i="1" l="1"/>
  <c r="I25" i="1"/>
  <c r="I30" i="1" l="1"/>
  <c r="J25" i="1"/>
  <c r="J30" i="1" l="1"/>
  <c r="B34" i="1"/>
  <c r="B35" i="1"/>
  <c r="B33" i="1"/>
  <c r="B36" i="1"/>
  <c r="C31" i="1"/>
  <c r="C34" i="1" s="1"/>
  <c r="B32" i="1"/>
  <c r="B37" i="1" l="1"/>
  <c r="C35" i="1"/>
  <c r="C32" i="1"/>
  <c r="C36" i="1"/>
  <c r="D31" i="1"/>
  <c r="C33" i="1"/>
  <c r="C37" i="1" l="1"/>
  <c r="D35" i="1"/>
  <c r="E31" i="1"/>
  <c r="D34" i="1"/>
  <c r="D32" i="1"/>
  <c r="D33" i="1"/>
  <c r="D36" i="1"/>
  <c r="D37" i="1" l="1"/>
  <c r="E33" i="1"/>
  <c r="E34" i="1"/>
  <c r="E35" i="1"/>
  <c r="E36" i="1"/>
  <c r="F31" i="1"/>
  <c r="E32" i="1"/>
  <c r="E37" i="1" l="1"/>
  <c r="F33" i="1"/>
  <c r="F36" i="1"/>
  <c r="F35" i="1"/>
  <c r="F34" i="1"/>
  <c r="F32" i="1"/>
  <c r="G31" i="1"/>
  <c r="G33" i="1" l="1"/>
  <c r="G36" i="1"/>
  <c r="G35" i="1"/>
  <c r="G32" i="1"/>
  <c r="G34" i="1"/>
  <c r="H31" i="1"/>
  <c r="B38" i="1" s="1"/>
  <c r="C38" i="1" s="1"/>
  <c r="D38" i="1" s="1"/>
  <c r="E38" i="1" s="1"/>
  <c r="F38" i="1" s="1"/>
  <c r="G38" i="1" s="1"/>
  <c r="H38" i="1" s="1"/>
  <c r="F37" i="1"/>
  <c r="G37" i="1" l="1"/>
  <c r="H36" i="1"/>
  <c r="I36" i="1" s="1"/>
  <c r="J36" i="1" s="1"/>
  <c r="H35" i="1"/>
  <c r="I35" i="1" s="1"/>
  <c r="J35" i="1" s="1"/>
  <c r="H34" i="1"/>
  <c r="I34" i="1" s="1"/>
  <c r="J34" i="1" s="1"/>
  <c r="I31" i="1"/>
  <c r="H33" i="1"/>
  <c r="I33" i="1" s="1"/>
  <c r="J33" i="1" s="1"/>
  <c r="H32" i="1"/>
  <c r="B40" i="1" l="1"/>
  <c r="B41" i="1"/>
  <c r="B43" i="1"/>
  <c r="B42" i="1"/>
  <c r="B39" i="1"/>
  <c r="H37" i="1"/>
  <c r="I32" i="1"/>
  <c r="I37" i="1" l="1"/>
  <c r="J32" i="1"/>
  <c r="C39" i="1"/>
  <c r="C41" i="1"/>
  <c r="C40" i="1"/>
  <c r="C42" i="1"/>
  <c r="C43" i="1"/>
  <c r="B44" i="1"/>
  <c r="C44" i="1" l="1"/>
  <c r="J37" i="1"/>
  <c r="D41" i="1"/>
  <c r="D40" i="1"/>
  <c r="D39" i="1"/>
  <c r="D43" i="1"/>
  <c r="D42" i="1"/>
  <c r="E43" i="1" l="1"/>
  <c r="E42" i="1"/>
  <c r="E39" i="1"/>
  <c r="E40" i="1"/>
  <c r="E41" i="1"/>
  <c r="D44" i="1"/>
  <c r="F41" i="1" l="1"/>
  <c r="F39" i="1"/>
  <c r="F42" i="1"/>
  <c r="F40" i="1"/>
  <c r="F43" i="1"/>
  <c r="E44" i="1"/>
  <c r="F44" i="1" l="1"/>
  <c r="G43" i="1"/>
  <c r="G41" i="1"/>
  <c r="G39" i="1"/>
  <c r="G40" i="1"/>
  <c r="G42" i="1"/>
  <c r="G44" i="1" l="1"/>
  <c r="H39" i="1"/>
  <c r="I39" i="1" s="1"/>
  <c r="H40" i="1"/>
  <c r="I40" i="1" s="1"/>
  <c r="J40" i="1" s="1"/>
  <c r="I38" i="1"/>
  <c r="H43" i="1"/>
  <c r="I43" i="1" s="1"/>
  <c r="J43" i="1" s="1"/>
  <c r="H41" i="1"/>
  <c r="I41" i="1" s="1"/>
  <c r="J41" i="1" s="1"/>
  <c r="H42" i="1"/>
  <c r="I42" i="1" s="1"/>
  <c r="J42" i="1" s="1"/>
  <c r="I44" i="1" l="1"/>
  <c r="L7" i="1" s="1"/>
  <c r="S11" i="1" s="1"/>
  <c r="J39" i="1"/>
  <c r="H44" i="1"/>
  <c r="J44" i="1" l="1"/>
  <c r="S15" i="1" l="1"/>
  <c r="S16" i="1" s="1"/>
  <c r="S12" i="1"/>
  <c r="L19" i="1"/>
</calcChain>
</file>

<file path=xl/sharedStrings.xml><?xml version="1.0" encoding="utf-8"?>
<sst xmlns="http://schemas.openxmlformats.org/spreadsheetml/2006/main" count="106" uniqueCount="63">
  <si>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</si>
  <si>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</si>
  <si>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</si>
  <si>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</si>
  <si>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</si>
  <si>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</si>
  <si>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</si>
  <si>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</si>
  <si>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</si>
  <si>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</si>
  <si>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</si>
  <si>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</si>
  <si>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TOTAL</t>
  </si>
  <si>
    <t>SOURCE</t>
  </si>
  <si>
    <t>ALL</t>
  </si>
  <si>
    <t>SUNDAY</t>
  </si>
  <si>
    <t>MONDAY</t>
  </si>
  <si>
    <t>TUESDAY</t>
  </si>
  <si>
    <t>WEDNESDAY</t>
  </si>
  <si>
    <t>THURSDAY</t>
  </si>
  <si>
    <t>FRIDAY</t>
  </si>
  <si>
    <t>SATURDAY</t>
  </si>
  <si>
    <t>RATE SCHEDULE</t>
  </si>
  <si>
    <t>DATE</t>
  </si>
  <si>
    <t>INCOME EARNED</t>
  </si>
  <si>
    <t>INCOME 
(MANUAL INPUT)</t>
  </si>
  <si>
    <t>RATE</t>
  </si>
  <si>
    <t>OTHER</t>
  </si>
  <si>
    <t>ANNUAL RUN RATE</t>
  </si>
  <si>
    <t>Monthy Goal</t>
  </si>
  <si>
    <t>Annual Goal</t>
  </si>
  <si>
    <t>Run Rate (based on month)</t>
  </si>
  <si>
    <t>Include partial month?</t>
  </si>
  <si>
    <t>Y</t>
  </si>
  <si>
    <t>SETUP</t>
  </si>
  <si>
    <t>Remaining</t>
  </si>
  <si>
    <t>Run Rate short fall</t>
  </si>
  <si>
    <t>Work weeks</t>
  </si>
  <si>
    <t>How many weeks you plan to work in a year</t>
  </si>
  <si>
    <t>Set to Y if you want the end of last month to be included in the calendar</t>
  </si>
  <si>
    <t>Year</t>
  </si>
  <si>
    <t>Total</t>
  </si>
  <si>
    <t>Shortfall</t>
  </si>
  <si>
    <t>YEAR</t>
  </si>
  <si>
    <t>MONTH</t>
  </si>
  <si>
    <t>YEAR TO DATE SALES</t>
  </si>
  <si>
    <t>TARGETS</t>
  </si>
  <si>
    <t>Month to Date</t>
  </si>
  <si>
    <t>INCOME 1</t>
  </si>
  <si>
    <t>INCOME 2</t>
  </si>
  <si>
    <t>INCOME 3</t>
  </si>
  <si>
    <t>INCOME 4</t>
  </si>
  <si>
    <t>INCOME 5</t>
  </si>
  <si>
    <t>Skip the Dishes</t>
  </si>
  <si>
    <t>Uber</t>
  </si>
  <si>
    <t>eBay</t>
  </si>
  <si>
    <t>Amazon</t>
  </si>
  <si>
    <t>Other</t>
  </si>
  <si>
    <t>HOURS/ITEMS</t>
  </si>
  <si>
    <t>UBER</t>
  </si>
  <si>
    <t>AMAZON</t>
  </si>
  <si>
    <t>EBAY</t>
  </si>
  <si>
    <t>SKIP THE DISHES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</si>
</sst>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"/>
    <numFmt numFmtId="167" formatCode="\ "/>
    <numFmt numFmtId="168" formatCode="mmmm\ d\,\ yyyy"/>
    <numFmt numFmtId="169" formatCode="&quot;$&quot;#,##0"/>
    <numFmt numFmtId="170" formatCode="_(&quot;$&quot;* #,##0_);_(&quot;$&quot;* \(#,##0\);_(&quot;$&quot;* &quot;-&quot;??_);_(@_)"/>
    <numFmt numFmtId="171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0" fillId="2" borderId="0" xfId="0" applyFill="1" applyProtection="1">
      <protection hidden="1"/>
    </xf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166" fontId="4" fillId="8" borderId="6" xfId="0" applyNumberFormat="1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64" fontId="4" fillId="4" borderId="3" xfId="2" applyFont="1" applyFill="1" applyBorder="1" applyAlignment="1">
      <alignment horizontal="center" vertical="center"/>
    </xf>
    <xf numFmtId="168" fontId="4" fillId="4" borderId="3" xfId="0" applyNumberFormat="1" applyFont="1" applyFill="1" applyBorder="1" applyAlignment="1">
      <alignment horizontal="center" vertical="center" wrapText="1"/>
    </xf>
    <xf numFmtId="164" fontId="4" fillId="4" borderId="3" xfId="2" applyFont="1" applyFill="1" applyBorder="1" applyAlignment="1">
      <alignment horizontal="center" vertical="center" wrapText="1"/>
    </xf>
    <xf numFmtId="164" fontId="3" fillId="2" borderId="1" xfId="2" applyFont="1" applyFill="1" applyBorder="1" applyProtection="1">
      <protection hidden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166" fontId="4" fillId="8" borderId="12" xfId="0" applyNumberFormat="1" applyFont="1" applyFill="1" applyBorder="1" applyAlignment="1" applyProtection="1">
      <alignment horizontal="center"/>
      <protection hidden="1"/>
    </xf>
    <xf numFmtId="166" fontId="4" fillId="11" borderId="13" xfId="0" applyNumberFormat="1" applyFont="1" applyFill="1" applyBorder="1" applyAlignment="1" applyProtection="1">
      <alignment horizontal="center"/>
      <protection hidden="1"/>
    </xf>
    <xf numFmtId="164" fontId="3" fillId="2" borderId="15" xfId="2" applyFont="1" applyFill="1" applyBorder="1" applyProtection="1">
      <protection hidden="1"/>
    </xf>
    <xf numFmtId="164" fontId="3" fillId="2" borderId="5" xfId="2" applyFont="1" applyFill="1" applyBorder="1" applyProtection="1">
      <protection hidden="1"/>
    </xf>
    <xf numFmtId="0" fontId="4" fillId="9" borderId="19" xfId="0" applyFont="1" applyFill="1" applyBorder="1" applyAlignment="1" applyProtection="1">
      <alignment horizontal="center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164" fontId="3" fillId="2" borderId="14" xfId="2" applyFont="1" applyFill="1" applyBorder="1" applyProtection="1">
      <protection hidden="1"/>
    </xf>
    <xf numFmtId="169" fontId="0" fillId="2" borderId="0" xfId="2" applyNumberFormat="1" applyFont="1" applyFill="1" applyAlignment="1">
      <alignment horizontal="center"/>
    </xf>
    <xf numFmtId="0" fontId="9" fillId="2" borderId="0" xfId="0" applyFont="1" applyFill="1" applyAlignment="1">
      <alignment horizontal="right"/>
    </xf>
    <xf numFmtId="170" fontId="9" fillId="2" borderId="0" xfId="0" applyNumberFormat="1" applyFont="1" applyFill="1" applyAlignment="1">
      <alignment horizontal="left"/>
    </xf>
    <xf numFmtId="166" fontId="10" fillId="10" borderId="12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1" fontId="4" fillId="4" borderId="3" xfId="0" applyNumberFormat="1" applyFont="1" applyFill="1" applyBorder="1" applyAlignment="1">
      <alignment horizontal="center" vertical="center" wrapText="1"/>
    </xf>
    <xf numFmtId="169" fontId="8" fillId="2" borderId="0" xfId="0" applyNumberFormat="1" applyFont="1" applyFill="1" applyAlignment="1">
      <alignment vertical="center"/>
    </xf>
    <xf numFmtId="169" fontId="1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8" fontId="0" fillId="2" borderId="0" xfId="0" applyNumberFormat="1" applyFill="1" applyAlignment="1">
      <alignment horizontal="center" wrapText="1"/>
    </xf>
    <xf numFmtId="1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2" borderId="0" xfId="2" applyFont="1" applyFill="1" applyAlignment="1">
      <alignment horizontal="center" wrapText="1"/>
    </xf>
    <xf numFmtId="164" fontId="0" fillId="2" borderId="0" xfId="2" applyFont="1" applyFill="1" applyAlignment="1">
      <alignment horizontal="center"/>
    </xf>
    <xf numFmtId="167" fontId="3" fillId="7" borderId="12" xfId="1" applyNumberFormat="1" applyFont="1" applyFill="1" applyBorder="1" applyProtection="1">
      <protection hidden="1"/>
    </xf>
    <xf numFmtId="164" fontId="3" fillId="7" borderId="6" xfId="2" applyFont="1" applyFill="1" applyBorder="1" applyProtection="1">
      <protection hidden="1"/>
    </xf>
    <xf numFmtId="164" fontId="3" fillId="7" borderId="2" xfId="2" applyFont="1" applyFill="1" applyBorder="1" applyProtection="1">
      <protection hidden="1"/>
    </xf>
    <xf numFmtId="164" fontId="3" fillId="10" borderId="12" xfId="2" applyFont="1" applyFill="1" applyBorder="1" applyProtection="1">
      <protection hidden="1"/>
    </xf>
    <xf numFmtId="164" fontId="3" fillId="11" borderId="13" xfId="2" applyFont="1" applyFill="1" applyBorder="1" applyProtection="1">
      <protection hidden="1"/>
    </xf>
    <xf numFmtId="0" fontId="4" fillId="5" borderId="23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167" fontId="3" fillId="7" borderId="16" xfId="1" applyNumberFormat="1" applyFont="1" applyFill="1" applyBorder="1" applyProtection="1">
      <protection hidden="1"/>
    </xf>
    <xf numFmtId="164" fontId="3" fillId="7" borderId="17" xfId="2" applyFont="1" applyFill="1" applyBorder="1" applyProtection="1">
      <protection hidden="1"/>
    </xf>
    <xf numFmtId="164" fontId="3" fillId="7" borderId="4" xfId="2" applyFont="1" applyFill="1" applyBorder="1" applyProtection="1">
      <protection hidden="1"/>
    </xf>
    <xf numFmtId="164" fontId="3" fillId="10" borderId="16" xfId="2" applyFont="1" applyFill="1" applyBorder="1" applyProtection="1">
      <protection hidden="1"/>
    </xf>
    <xf numFmtId="164" fontId="3" fillId="11" borderId="18" xfId="2" applyFont="1" applyFill="1" applyBorder="1" applyProtection="1">
      <protection hidden="1"/>
    </xf>
    <xf numFmtId="167" fontId="3" fillId="2" borderId="14" xfId="1" applyNumberFormat="1" applyFont="1" applyFill="1" applyBorder="1" applyProtection="1">
      <protection locked="0" hidden="1"/>
    </xf>
    <xf numFmtId="0" fontId="15" fillId="2" borderId="0" xfId="0" applyFont="1" applyFill="1"/>
    <xf numFmtId="0" fontId="11" fillId="2" borderId="0" xfId="0" applyFont="1" applyFill="1"/>
    <xf numFmtId="0" fontId="17" fillId="3" borderId="0" xfId="0" applyFont="1" applyFill="1" applyBorder="1"/>
    <xf numFmtId="0" fontId="11" fillId="3" borderId="0" xfId="0" applyFont="1" applyFill="1" applyBorder="1"/>
    <xf numFmtId="0" fontId="11" fillId="12" borderId="0" xfId="0" applyFont="1" applyFill="1" applyBorder="1" applyAlignment="1" applyProtection="1">
      <alignment horizontal="center" vertical="center"/>
      <protection locked="0"/>
    </xf>
    <xf numFmtId="0" fontId="12" fillId="12" borderId="0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/>
    <xf numFmtId="0" fontId="11" fillId="12" borderId="3" xfId="0" applyFont="1" applyFill="1" applyBorder="1" applyAlignment="1" applyProtection="1">
      <alignment horizontal="center"/>
      <protection locked="0"/>
    </xf>
    <xf numFmtId="164" fontId="11" fillId="2" borderId="0" xfId="2" applyFont="1" applyFill="1"/>
    <xf numFmtId="164" fontId="11" fillId="2" borderId="3" xfId="2" applyFont="1" applyFill="1" applyBorder="1"/>
    <xf numFmtId="164" fontId="11" fillId="2" borderId="0" xfId="2" applyFont="1" applyFill="1" applyBorder="1"/>
    <xf numFmtId="170" fontId="11" fillId="12" borderId="3" xfId="2" applyNumberFormat="1" applyFont="1" applyFill="1" applyBorder="1" applyAlignment="1" applyProtection="1">
      <alignment horizontal="center"/>
      <protection locked="0"/>
    </xf>
    <xf numFmtId="170" fontId="11" fillId="2" borderId="0" xfId="2" applyNumberFormat="1" applyFont="1" applyFill="1" applyBorder="1" applyAlignment="1">
      <alignment horizontal="center"/>
    </xf>
    <xf numFmtId="171" fontId="11" fillId="2" borderId="0" xfId="0" applyNumberFormat="1" applyFont="1" applyFill="1" applyBorder="1"/>
    <xf numFmtId="171" fontId="11" fillId="12" borderId="3" xfId="0" applyNumberFormat="1" applyFont="1" applyFill="1" applyBorder="1" applyProtection="1">
      <protection locked="0"/>
    </xf>
    <xf numFmtId="170" fontId="11" fillId="2" borderId="0" xfId="2" applyNumberFormat="1" applyFont="1" applyFill="1" applyBorder="1"/>
    <xf numFmtId="0" fontId="17" fillId="3" borderId="0" xfId="0" applyFont="1" applyFill="1" applyAlignment="1">
      <alignment horizontal="left"/>
    </xf>
    <xf numFmtId="169" fontId="8" fillId="2" borderId="0" xfId="0" applyNumberFormat="1" applyFont="1" applyFill="1" applyAlignment="1">
      <alignment horizontal="center" vertical="center"/>
    </xf>
    <xf numFmtId="169" fontId="16" fillId="2" borderId="0" xfId="0" applyNumberFormat="1" applyFont="1" applyFill="1" applyAlignment="1">
      <alignment horizontal="center" vertical="center"/>
    </xf>
    <xf numFmtId="0" fontId="6" fillId="4" borderId="21" xfId="0" applyFont="1" applyFill="1" applyBorder="1" applyAlignment="1" applyProtection="1">
      <alignment horizontal="right"/>
      <protection locked="0" hidden="1"/>
    </xf>
    <xf numFmtId="0" fontId="6" fillId="4" borderId="10" xfId="0" applyFont="1" applyFill="1" applyBorder="1" applyAlignment="1" applyProtection="1">
      <alignment horizontal="right"/>
      <protection locked="0" hidden="1"/>
    </xf>
    <xf numFmtId="0" fontId="7" fillId="4" borderId="10" xfId="0" applyFont="1" applyFill="1" applyBorder="1" applyAlignment="1" applyProtection="1">
      <alignment horizontal="left"/>
      <protection locked="0" hidden="1"/>
    </xf>
    <xf numFmtId="0" fontId="7" fillId="4" borderId="22" xfId="0" applyFont="1" applyFill="1" applyBorder="1" applyAlignment="1" applyProtection="1">
      <alignment horizontal="left"/>
      <protection locked="0" hidden="1"/>
    </xf>
  </cellXfs>
  <cellStyles count="3">
    <cellStyle name="Comma" xfId="1" builtinId="3"/>
    <cellStyle name="Currency" xfId="2" builtinId="4"/>
    <cellStyle name="Normal" xfId="0" builtinId="0"/>
  </cellStyles>
  <dxfs count="18">
    <dxf>
      <numFmt numFmtId="172" formatCode=";;;"/>
    </dxf>
    <dxf>
      <numFmt numFmtId="172" formatCode=";;;"/>
    </dxf>
    <dxf>
      <numFmt numFmtId="172" formatCode=";;;"/>
    </dxf>
    <dxf>
      <numFmt numFmtId="172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numFmt numFmtId="168" formatCode="mmmm\ d\,\ yyyy"/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Monthly Income</a:t>
            </a:r>
          </a:p>
        </c:rich>
      </c:tx>
      <c:layout>
        <c:manualLayout>
          <c:xMode val="edge"/>
          <c:yMode val="edge"/>
          <c:x val="0.23204985005602202"/>
          <c:y val="2.9153262456978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18170666044004"/>
          <c:y val="0.10295290909647967"/>
          <c:w val="0.6491192802785698"/>
          <c:h val="0.75565386387770217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61-4CCD-95A9-2D3E33D1D49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61-4CCD-95A9-2D3E33D1D495}"/>
              </c:ext>
            </c:extLst>
          </c:dPt>
          <c:dLbls>
            <c:delete val="1"/>
          </c:dLbls>
          <c:val>
            <c:numRef>
              <c:f>CALENDAR!$S$11:$S$12</c:f>
              <c:numCache>
                <c:formatCode>_-"$"* #,##0_-;\-"$"* #,##0_-;_-"$"* "-"??_-;_-@_-</c:formatCode>
                <c:ptCount val="2"/>
                <c:pt idx="0" formatCode="_(&quot;$&quot;* #,##0_);_(&quot;$&quot;* \(#,##0\);_(&quot;$&quot;* &quot;-&quot;??_);_(@_)">
                  <c:v>690</c:v>
                </c:pt>
                <c:pt idx="1">
                  <c:v>3476.666666666667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1-4CCD-95A9-2D3E33D1D4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Annual Run Rate</a:t>
            </a:r>
          </a:p>
        </c:rich>
      </c:tx>
      <c:layout>
        <c:manualLayout>
          <c:xMode val="edge"/>
          <c:yMode val="edge"/>
          <c:x val="0.1896787400231055"/>
          <c:y val="0.22518282934502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9503415344752"/>
          <c:y val="0.22286291136684838"/>
          <c:w val="0.6491192802785698"/>
          <c:h val="0.75565386387770217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61-4CCD-95A9-2D3E33D1D49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61-4CCD-95A9-2D3E33D1D495}"/>
              </c:ext>
            </c:extLst>
          </c:dPt>
          <c:dLbls>
            <c:delete val="1"/>
          </c:dLbls>
          <c:val>
            <c:numRef>
              <c:f>CALENDAR!$S$15:$S$16</c:f>
              <c:numCache>
                <c:formatCode>_-"$"* #,##0_-;\-"$"* #,##0_-;_-"$"* "-"??_-;_-@_-</c:formatCode>
                <c:ptCount val="2"/>
                <c:pt idx="0" formatCode="_(&quot;$&quot;* #,##0_);_(&quot;$&quot;* \(#,##0\);_(&quot;$&quot;* &quot;-&quot;??_);_(@_)">
                  <c:v>8280</c:v>
                </c:pt>
                <c:pt idx="1">
                  <c:v>41720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1-4CCD-95A9-2D3E33D1D4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Year</a:t>
            </a:r>
            <a:r>
              <a:rPr lang="en-US" b="1" baseline="0">
                <a:solidFill>
                  <a:sysClr val="windowText" lastClr="000000"/>
                </a:solidFill>
              </a:rPr>
              <a:t> to Date Income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33079878798433"/>
          <c:y val="0.22518282934502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9503415344752"/>
          <c:y val="0.22286291136684838"/>
          <c:w val="0.6491192802785698"/>
          <c:h val="0.75565386387770217"/>
        </c:manualLayout>
      </c:layout>
      <c:doughnutChart>
        <c:varyColors val="1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61-4CCD-95A9-2D3E33D1D49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61-4CCD-95A9-2D3E33D1D495}"/>
              </c:ext>
            </c:extLst>
          </c:dPt>
          <c:dLbls>
            <c:delete val="1"/>
          </c:dLbls>
          <c:val>
            <c:numRef>
              <c:f>CALENDAR!$S$34:$S$35</c:f>
              <c:numCache>
                <c:formatCode>_("$"* #,##0.00_);_("$"* \(#,##0.00\);_("$"* "-"??_);_(@_)</c:formatCode>
                <c:ptCount val="2"/>
                <c:pt idx="0">
                  <c:v>740</c:v>
                </c:pt>
                <c:pt idx="1">
                  <c:v>49260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1-4CCD-95A9-2D3E33D1D4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.png"/><Relationship Id="rId7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image" Target="../media/image2.svg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1123950</xdr:colOff>
      <xdr:row>1</xdr:row>
      <xdr:rowOff>180975</xdr:rowOff>
    </xdr:from>
    <xdr:to>
      <xdr:col>13</xdr:col>
      <xdr:colOff>552449</xdr:colOff>
      <xdr:row>14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231EA7-B170-4745-B83E-4227AA232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1152525</xdr:colOff>
      <xdr:row>10</xdr:row>
      <xdr:rowOff>114299</xdr:rowOff>
    </xdr:from>
    <xdr:to>
      <xdr:col>15</xdr:col>
      <xdr:colOff>47624</xdr:colOff>
      <xdr:row>25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FB360B-606B-4483-B3AD-9F0342C9E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180975</xdr:colOff>
      <xdr:row>1</xdr:row>
      <xdr:rowOff>152400</xdr:rowOff>
    </xdr:from>
    <xdr:to>
      <xdr:col>17</xdr:col>
      <xdr:colOff>95250</xdr:colOff>
      <xdr:row>5</xdr:row>
      <xdr:rowOff>171450</xdr:rowOff>
    </xdr:to>
    <xdr:pic>
      <xdr:nvPicPr>
        <xdr:cNvPr id="5" name="Graphic 4" descr="Single gear">
          <a:extLst>
            <a:ext uri="{FF2B5EF4-FFF2-40B4-BE49-F238E27FC236}">
              <a16:creationId xmlns:a16="http://schemas.microsoft.com/office/drawing/2014/main" id="{ECD6CDEC-3BCF-41F6-8BE4-C55808B3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220950" y="8096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161925</xdr:colOff>
      <xdr:row>7</xdr:row>
      <xdr:rowOff>142875</xdr:rowOff>
    </xdr:from>
    <xdr:to>
      <xdr:col>17</xdr:col>
      <xdr:colOff>19050</xdr:colOff>
      <xdr:row>11</xdr:row>
      <xdr:rowOff>104775</xdr:rowOff>
    </xdr:to>
    <xdr:pic>
      <xdr:nvPicPr>
        <xdr:cNvPr id="7" name="Graphic 6" descr="Bullseye">
          <a:extLst>
            <a:ext uri="{FF2B5EF4-FFF2-40B4-BE49-F238E27FC236}">
              <a16:creationId xmlns:a16="http://schemas.microsoft.com/office/drawing/2014/main" id="{8F9E1940-E973-4521-BBD5-D499EB6E1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5201900" y="1943100"/>
          <a:ext cx="723900" cy="723900"/>
        </a:xfrm>
        <a:prstGeom prst="rect">
          <a:avLst/>
        </a:prstGeom>
      </xdr:spPr>
    </xdr:pic>
    <xdr:clientData/>
  </xdr:twoCellAnchor>
  <xdr:twoCellAnchor>
    <xdr:from>
      <xdr:col>9</xdr:col>
      <xdr:colOff>1152525</xdr:colOff>
      <xdr:row>23</xdr:row>
      <xdr:rowOff>28574</xdr:rowOff>
    </xdr:from>
    <xdr:to>
      <xdr:col>15</xdr:col>
      <xdr:colOff>57149</xdr:colOff>
      <xdr:row>38</xdr:row>
      <xdr:rowOff>95249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A2664B7-821B-472E-88CF-7523821BA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15</xdr:col>
      <xdr:colOff>133349</xdr:colOff>
      <xdr:row>17</xdr:row>
      <xdr:rowOff>133349</xdr:rowOff>
    </xdr:from>
    <xdr:to>
      <xdr:col>17</xdr:col>
      <xdr:colOff>4481</xdr:colOff>
      <xdr:row>21</xdr:row>
      <xdr:rowOff>104774</xdr:rowOff>
    </xdr:to>
    <xdr:pic>
      <xdr:nvPicPr>
        <xdr:cNvPr id="10" name="Graphic 9" descr="Coins">
          <a:extLst>
            <a:ext uri="{FF2B5EF4-FFF2-40B4-BE49-F238E27FC236}">
              <a16:creationId xmlns:a16="http://schemas.microsoft.com/office/drawing/2014/main" id="{E8901852-778E-42E4-8A21-21E4CD8DE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5173324" y="3838574"/>
          <a:ext cx="733425" cy="733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EFD62D-BC69-4043-BA30-A687059A3150}" name="tblInputs" displayName="tblInputs" ref="B1:H7" totalsRowShown="0" headerRowDxfId="17" dataDxfId="15" headerRowBorderDxfId="16">
  <autoFilter ref="B1:H7" xr:uid="{8760DA6C-521B-4489-9957-062EAF1F7FB5}"/>
  <sortState xmlns:xlrd2="http://schemas.microsoft.com/office/spreadsheetml/2017/richdata2" ref="B2:H7">
    <sortCondition ref="B1:B7"/>
  </sortState>
  <tableColumns count="7">
    <tableColumn id="1" xr3:uid="{79C9844B-E9FE-4CCF-93A6-B4637564A907}" name="DATE" dataDxfId="14"/>
    <tableColumn id="6" xr3:uid="{75CFEC0B-4AB0-4B17-992C-839A143ED84A}" name="YEAR" dataDxfId="13">
      <calculatedColumnFormula>YEAR(tblInputs[[#This Row],[DATE]])</calculatedColumnFormula>
    </tableColumn>
    <tableColumn id="7" xr3:uid="{0A31523C-AF07-49F7-AA73-229536231458}" name="MONTH" dataDxfId="12">
      <calculatedColumnFormula>MONTH(tblInputs[[#This Row],[DATE]])</calculatedColumnFormula>
    </tableColumn>
    <tableColumn id="2" xr3:uid="{CE97CFB4-0CBA-4B12-BA71-8267CAC98090}" name="SOURCE" dataDxfId="11"/>
    <tableColumn id="3" xr3:uid="{51AB338F-6C3E-46B8-B9F0-60EBA00EE01E}" name="HOURS/ITEMS" dataDxfId="10"/>
    <tableColumn id="4" xr3:uid="{CAB06A77-13F1-4EFD-B97E-B93169BEAAB0}" name="INCOME _x000a_(MANUAL INPUT)" dataDxfId="9"/>
    <tableColumn id="5" xr3:uid="{9E4F6E58-D4FA-4C9F-AE83-501A5D21C720}" name="INCOME EARNED" dataDxfId="8" dataCellStyle="Currency">
      <calculatedColumnFormula>IF(E2="","",IF(G2="",F2*VLOOKUP(E2,K:L,2,FALSE),G2))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4F17F1-6D34-488E-B896-175BBD855582}" name="Table5" displayName="Table5" ref="K1:L3" totalsRowShown="0" headerRowDxfId="7" headerRowBorderDxfId="6">
  <autoFilter ref="K1:L3" xr:uid="{C8695694-B207-4A67-9598-0984A1EE96FE}"/>
  <tableColumns count="2">
    <tableColumn id="1" xr3:uid="{D9B94BFF-FEA1-4F41-B1F7-15C4D6D184FB}" name="SOURCE" dataDxfId="5"/>
    <tableColumn id="2" xr3:uid="{981B98C1-7BAB-4EB6-BF3F-B87CB332345E}" name="RATE" dataDxfId="4" dataCellStyle="Currency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6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18.85546875" style="1" customWidth="1"/>
    <col min="2" max="8" width="20.85546875" style="4" customWidth="1"/>
    <col min="9" max="9" width="18" style="1" customWidth="1"/>
    <col min="10" max="10" width="21.42578125" style="1" customWidth="1"/>
    <col min="11" max="11" width="3.28515625" style="1" customWidth="1"/>
    <col min="12" max="13" width="9.140625" style="1"/>
    <col min="14" max="14" width="9.140625" style="1" customWidth="1"/>
    <col min="15" max="15" width="0.28515625" style="15" customWidth="1"/>
    <col min="16" max="16" width="3.85546875" style="2" customWidth="1"/>
    <col min="17" max="17" width="9.140625" style="1"/>
    <col min="18" max="18" width="23.28515625" style="1" bestFit="1" customWidth="1"/>
    <col min="19" max="19" width="12.5703125" style="1" bestFit="1" customWidth="1"/>
    <col min="20" max="16384" width="9.140625" style="1"/>
  </cols>
  <sheetData>
    <row r="1" spans="1:20" ht="51.75" thickBot="1" x14ac:dyDescent="0.8">
      <c r="A1" s="17"/>
      <c r="B1" s="78" t="s">
        <v>6</v>
      </c>
      <c r="C1" s="79"/>
      <c r="D1" s="79"/>
      <c r="E1" s="79"/>
      <c r="F1" s="80">
        <v>2020</v>
      </c>
      <c r="G1" s="80"/>
      <c r="H1" s="81"/>
      <c r="I1" s="18"/>
      <c r="J1" s="19"/>
      <c r="L1" s="5">
        <f>EOMONTH(DATEVALUE(currentmonth&amp;" 1, "&amp;currentyear),0)</f>
        <v>44043</v>
      </c>
    </row>
    <row r="2" spans="1:20" s="6" customFormat="1" x14ac:dyDescent="0.25">
      <c r="A2" s="50" t="s">
        <v>13</v>
      </c>
      <c r="B2" s="51" t="s">
        <v>15</v>
      </c>
      <c r="C2" s="52" t="s">
        <v>16</v>
      </c>
      <c r="D2" s="52" t="s">
        <v>17</v>
      </c>
      <c r="E2" s="52" t="s">
        <v>18</v>
      </c>
      <c r="F2" s="52" t="s">
        <v>19</v>
      </c>
      <c r="G2" s="52" t="s">
        <v>20</v>
      </c>
      <c r="H2" s="52" t="s">
        <v>21</v>
      </c>
      <c r="I2" s="24" t="s">
        <v>12</v>
      </c>
      <c r="J2" s="25" t="s">
        <v>28</v>
      </c>
    </row>
    <row r="3" spans="1:20" x14ac:dyDescent="0.25">
      <c r="A3" s="20"/>
      <c r="B3" s="7">
        <f>IF(C3="","",IF(AND((DAY(C3)-1)&gt;1,ISNUMBER(C3)),C3-1,IF(AND(C3&lt;&gt;"",C3&gt;0,partial="Y"),C3-1,IF(WEEKDAY(DATEVALUE(currentmonth&amp;" 1, "&amp;currentyear))=1,DATEVALUE(currentmonth&amp;" 1, "&amp;currentyear),""))))</f>
        <v>44010</v>
      </c>
      <c r="C3" s="7">
        <f>IF(D3="","",IF(AND((DAY(D3)-1)&gt;1,ISNUMBER(D3)),D3-1,IF(AND(D3&lt;&gt;"",D3&gt;0,partial="Y"),D3-1,IF(WEEKDAY(DATEVALUE(currentmonth&amp;" 1, "&amp;currentyear))=2,DATEVALUE(currentmonth&amp;" 1, "&amp;currentyear),""))))</f>
        <v>44011</v>
      </c>
      <c r="D3" s="7">
        <f>IF(E3="","",IF(AND((DAY(E3)-1)&gt;1,ISNUMBER(E3)),E3-1,IF(AND(E3&lt;&gt;"",E3&gt;0,partial="Y"),E3-1,IF(WEEKDAY(DATEVALUE(currentmonth&amp;" 1, "&amp;currentyear))=3,DATEVALUE(currentmonth&amp;" 1, "&amp;currentyear),""))))</f>
        <v>44012</v>
      </c>
      <c r="E3" s="7">
        <f>IF(F3="","",IF(AND((DAY(F3)-1)&gt;1,ISNUMBER(F3)),F3-1,IF(AND(F3&lt;&gt;"",F3&gt;0,partial="Y"),F3-1,IF(WEEKDAY(DATEVALUE(currentmonth&amp;" 1, "&amp;currentyear))=4,DATEVALUE(currentmonth&amp;" 1, "&amp;currentyear),""))))</f>
        <v>44013</v>
      </c>
      <c r="F3" s="7">
        <f>IF(G3="","",IF(AND((DAY(G3)-1)&gt;1,ISNUMBER(G3)),G3-1,IF(AND(G3&lt;&gt;"",G3&gt;0,partial="Y"),G3-1,IF(WEEKDAY(DATEVALUE(currentmonth&amp;" 1, "&amp;currentyear))=5,DATEVALUE(currentmonth&amp;" 1, "&amp;currentyear),""))))</f>
        <v>44014</v>
      </c>
      <c r="G3" s="7">
        <f>IF(H3="","",IF(AND((DAY(H3)-1)&gt;1,ISNUMBER(H3)),H3-1,IF(AND(H3&lt;&gt;"",H3&gt;0,partial="Y"),H3-1,IF(WEEKDAY(DATEVALUE(currentmonth&amp;" 1, "&amp;currentyear))=6,DATEVALUE(currentmonth&amp;" 1, "&amp;currentyear),""))))</f>
        <v>44015</v>
      </c>
      <c r="H3" s="7">
        <f>IF(WEEKDAY(DATEVALUE(currentmonth&amp;" 1, "&amp;currentyear))=7,DATEVALUE(currentmonth&amp;" 1, "&amp;currentyear),DATEVALUE(currentmonth&amp;" 1, "&amp;currentyear)+(7-WEEKDAY(DATEVALUE(currentmonth&amp;" 1, "&amp;currentyear))))</f>
        <v>44016</v>
      </c>
      <c r="I3" s="30" t="str">
        <f>IFERROR("WEEK NUMBER " &amp;WEEKNUM(H3),"")</f>
        <v>WEEK NUMBER 27</v>
      </c>
      <c r="J3" s="21"/>
      <c r="M3" s="27"/>
    </row>
    <row r="4" spans="1:20" s="3" customFormat="1" ht="15" customHeight="1" x14ac:dyDescent="0.25">
      <c r="A4" s="58" t="s">
        <v>62</v>
      </c>
      <c r="B4" s="13">
        <f>SUMIFS(INPUTS!$H:$H,INPUTS!$E:$E,$A4,INPUTS!$B:$B,B$3)</f>
        <v>0</v>
      </c>
      <c r="C4" s="13">
        <f>SUMIFS(INPUTS!$H:$H,INPUTS!$E:$E,$A4,INPUTS!$B:$B,C$3)</f>
        <v>250</v>
      </c>
      <c r="D4" s="13">
        <f>SUMIFS(INPUTS!$H:$H,INPUTS!$E:$E,$A4,INPUTS!$B:$B,D$3)</f>
        <v>0</v>
      </c>
      <c r="E4" s="13">
        <f>SUMIFS(INPUTS!$H:$H,INPUTS!$E:$E,$A4,INPUTS!$B:$B,E$3)</f>
        <v>0</v>
      </c>
      <c r="F4" s="13">
        <f>SUMIFS(INPUTS!$H:$H,INPUTS!$E:$E,$A4,INPUTS!$B:$B,F$3)</f>
        <v>0</v>
      </c>
      <c r="G4" s="13">
        <f>SUMIFS(INPUTS!$H:$H,INPUTS!$E:$E,$A4,INPUTS!$B:$B,G$3)</f>
        <v>0</v>
      </c>
      <c r="H4" s="23">
        <f>SUMIFS(INPUTS!$H:$H,INPUTS!$E:$E,$A4,INPUTS!$B:$B,H$3)</f>
        <v>0</v>
      </c>
      <c r="I4" s="26">
        <f>SUM(B4:H4)</f>
        <v>250</v>
      </c>
      <c r="J4" s="22">
        <f>I4*workweeks</f>
        <v>13000</v>
      </c>
      <c r="R4" s="61" t="s">
        <v>34</v>
      </c>
      <c r="S4" s="62"/>
    </row>
    <row r="5" spans="1:20" s="3" customFormat="1" ht="15" customHeight="1" x14ac:dyDescent="0.2">
      <c r="A5" s="58" t="s">
        <v>61</v>
      </c>
      <c r="B5" s="13">
        <f>SUMIFS(INPUTS!$H:$H,INPUTS!$E:$E,$A5,INPUTS!$B:$B,B$3)</f>
        <v>0</v>
      </c>
      <c r="C5" s="13">
        <f>SUMIFS(INPUTS!$H:$H,INPUTS!$E:$E,$A5,INPUTS!$B:$B,C$3)</f>
        <v>0</v>
      </c>
      <c r="D5" s="13">
        <f>SUMIFS(INPUTS!$H:$H,INPUTS!$E:$E,$A5,INPUTS!$B:$B,D$3)</f>
        <v>0</v>
      </c>
      <c r="E5" s="13">
        <f>SUMIFS(INPUTS!$H:$H,INPUTS!$E:$E,$A5,INPUTS!$B:$B,E$3)</f>
        <v>30</v>
      </c>
      <c r="F5" s="13">
        <f>SUMIFS(INPUTS!$H:$H,INPUTS!$E:$E,$A5,INPUTS!$B:$B,F$3)</f>
        <v>240</v>
      </c>
      <c r="G5" s="13">
        <f>SUMIFS(INPUTS!$H:$H,INPUTS!$E:$E,$A5,INPUTS!$B:$B,G$3)</f>
        <v>0</v>
      </c>
      <c r="H5" s="23">
        <f>SUMIFS(INPUTS!$H:$H,INPUTS!$E:$E,$A5,INPUTS!$B:$B,H$3)</f>
        <v>0</v>
      </c>
      <c r="I5" s="26">
        <f t="shared" ref="I5:I8" si="0">SUM(B5:H5)</f>
        <v>270</v>
      </c>
      <c r="J5" s="22">
        <f>I5*workweeks</f>
        <v>14040</v>
      </c>
      <c r="O5" s="16"/>
      <c r="P5" s="14"/>
      <c r="R5" s="32" t="s">
        <v>37</v>
      </c>
      <c r="S5" s="63">
        <v>52</v>
      </c>
      <c r="T5" s="35" t="s">
        <v>38</v>
      </c>
    </row>
    <row r="6" spans="1:20" s="3" customFormat="1" ht="15" customHeight="1" x14ac:dyDescent="0.2">
      <c r="A6" s="58" t="s">
        <v>60</v>
      </c>
      <c r="B6" s="13">
        <f>SUMIFS(INPUTS!$H:$H,INPUTS!$E:$E,$A6,INPUTS!$B:$B,B$3)</f>
        <v>0</v>
      </c>
      <c r="C6" s="13">
        <f>SUMIFS(INPUTS!$H:$H,INPUTS!$E:$E,$A6,INPUTS!$B:$B,C$3)</f>
        <v>0</v>
      </c>
      <c r="D6" s="13">
        <f>SUMIFS(INPUTS!$H:$H,INPUTS!$E:$E,$A6,INPUTS!$B:$B,D$3)</f>
        <v>0</v>
      </c>
      <c r="E6" s="13">
        <f>SUMIFS(INPUTS!$H:$H,INPUTS!$E:$E,$A6,INPUTS!$B:$B,E$3)</f>
        <v>0</v>
      </c>
      <c r="F6" s="13">
        <f>SUMIFS(INPUTS!$H:$H,INPUTS!$E:$E,$A6,INPUTS!$B:$B,F$3)</f>
        <v>70</v>
      </c>
      <c r="G6" s="13">
        <f>SUMIFS(INPUTS!$H:$H,INPUTS!$E:$E,$A6,INPUTS!$B:$B,G$3)</f>
        <v>0</v>
      </c>
      <c r="H6" s="23">
        <f>SUMIFS(INPUTS!$H:$H,INPUTS!$E:$E,$A6,INPUTS!$B:$B,H$3)</f>
        <v>0</v>
      </c>
      <c r="I6" s="26">
        <f t="shared" si="0"/>
        <v>70</v>
      </c>
      <c r="J6" s="22">
        <f>I6*workweeks</f>
        <v>3640</v>
      </c>
      <c r="O6" s="16"/>
      <c r="P6" s="14"/>
      <c r="R6" s="33" t="s">
        <v>32</v>
      </c>
      <c r="S6" s="64" t="s">
        <v>33</v>
      </c>
      <c r="T6" s="35" t="s">
        <v>39</v>
      </c>
    </row>
    <row r="7" spans="1:20" s="3" customFormat="1" ht="15" customHeight="1" x14ac:dyDescent="0.2">
      <c r="A7" s="58" t="s">
        <v>59</v>
      </c>
      <c r="B7" s="13">
        <f>SUMIFS(INPUTS!$H:$H,INPUTS!$E:$E,$A7,INPUTS!$B:$B,B$3)</f>
        <v>0</v>
      </c>
      <c r="C7" s="13">
        <f>SUMIFS(INPUTS!$H:$H,INPUTS!$E:$E,$A7,INPUTS!$B:$B,C$3)</f>
        <v>0</v>
      </c>
      <c r="D7" s="13">
        <f>SUMIFS(INPUTS!$H:$H,INPUTS!$E:$E,$A7,INPUTS!$B:$B,D$3)</f>
        <v>0</v>
      </c>
      <c r="E7" s="13">
        <f>SUMIFS(INPUTS!$H:$H,INPUTS!$E:$E,$A7,INPUTS!$B:$B,E$3)</f>
        <v>0</v>
      </c>
      <c r="F7" s="13">
        <f>SUMIFS(INPUTS!$H:$H,INPUTS!$E:$E,$A7,INPUTS!$B:$B,F$3)</f>
        <v>0</v>
      </c>
      <c r="G7" s="13">
        <f>SUMIFS(INPUTS!$H:$H,INPUTS!$E:$E,$A7,INPUTS!$B:$B,G$3)</f>
        <v>100</v>
      </c>
      <c r="H7" s="23">
        <f>SUMIFS(INPUTS!$H:$H,INPUTS!$E:$E,$A7,INPUTS!$B:$B,H$3)</f>
        <v>0</v>
      </c>
      <c r="I7" s="26">
        <f t="shared" si="0"/>
        <v>100</v>
      </c>
      <c r="J7" s="22">
        <f>I7*workweeks</f>
        <v>5200</v>
      </c>
      <c r="L7" s="76">
        <f>I9+I16+I23+I30+I37+I44</f>
        <v>690</v>
      </c>
      <c r="M7" s="76"/>
      <c r="N7" s="37"/>
      <c r="O7" s="16"/>
      <c r="P7" s="14"/>
      <c r="R7" s="31"/>
      <c r="S7" s="31"/>
    </row>
    <row r="8" spans="1:20" s="3" customFormat="1" ht="15" customHeight="1" x14ac:dyDescent="0.2">
      <c r="A8" s="58" t="s">
        <v>27</v>
      </c>
      <c r="B8" s="13">
        <f>SUMIFS(INPUTS!$H:$H,INPUTS!$E:$E,$A8,INPUTS!$B:$B,B$3)</f>
        <v>0</v>
      </c>
      <c r="C8" s="13">
        <f>SUMIFS(INPUTS!$H:$H,INPUTS!$E:$E,$A8,INPUTS!$B:$B,C$3)</f>
        <v>0</v>
      </c>
      <c r="D8" s="13">
        <f>SUMIFS(INPUTS!$H:$H,INPUTS!$E:$E,$A8,INPUTS!$B:$B,D$3)</f>
        <v>0</v>
      </c>
      <c r="E8" s="13">
        <f>SUMIFS(INPUTS!$H:$H,INPUTS!$E:$E,$A8,INPUTS!$B:$B,E$3)</f>
        <v>0</v>
      </c>
      <c r="F8" s="13">
        <f>SUMIFS(INPUTS!$H:$H,INPUTS!$E:$E,$A8,INPUTS!$B:$B,F$3)</f>
        <v>0</v>
      </c>
      <c r="G8" s="13">
        <f>SUMIFS(INPUTS!$H:$H,INPUTS!$E:$E,$A8,INPUTS!$B:$B,G$3)</f>
        <v>0</v>
      </c>
      <c r="H8" s="23">
        <f>SUMIFS(INPUTS!$H:$H,INPUTS!$E:$E,$A8,INPUTS!$B:$B,H$3)</f>
        <v>0</v>
      </c>
      <c r="I8" s="26">
        <f t="shared" si="0"/>
        <v>0</v>
      </c>
      <c r="J8" s="22">
        <f>I8*workweeks</f>
        <v>0</v>
      </c>
      <c r="L8" s="76"/>
      <c r="M8" s="76"/>
      <c r="N8" s="37"/>
      <c r="O8" s="16"/>
      <c r="P8" s="14"/>
      <c r="R8" s="31"/>
      <c r="S8" s="31"/>
    </row>
    <row r="9" spans="1:20" s="3" customFormat="1" ht="15" customHeight="1" x14ac:dyDescent="0.25">
      <c r="A9" s="45" t="s">
        <v>14</v>
      </c>
      <c r="B9" s="46">
        <f t="shared" ref="B9" si="1">SUM(B4:B8)</f>
        <v>0</v>
      </c>
      <c r="C9" s="46">
        <f t="shared" ref="C9" si="2">SUM(C4:C8)</f>
        <v>250</v>
      </c>
      <c r="D9" s="46">
        <f t="shared" ref="D9" si="3">SUM(D4:D8)</f>
        <v>0</v>
      </c>
      <c r="E9" s="46">
        <f t="shared" ref="E9" si="4">SUM(E4:E8)</f>
        <v>30</v>
      </c>
      <c r="F9" s="46">
        <f t="shared" ref="F9" si="5">SUM(F4:F8)</f>
        <v>310</v>
      </c>
      <c r="G9" s="46">
        <f t="shared" ref="G9" si="6">SUM(G4:G8)</f>
        <v>100</v>
      </c>
      <c r="H9" s="47">
        <f t="shared" ref="H9" si="7">SUM(H4:H8)</f>
        <v>0</v>
      </c>
      <c r="I9" s="48">
        <f>SUM(I4:I8)</f>
        <v>690</v>
      </c>
      <c r="J9" s="49">
        <f>I9*52</f>
        <v>35880</v>
      </c>
      <c r="L9" s="76"/>
      <c r="M9" s="76"/>
      <c r="N9" s="37"/>
      <c r="O9" s="16"/>
      <c r="P9" s="14"/>
      <c r="R9" s="75" t="s">
        <v>46</v>
      </c>
      <c r="S9" s="75"/>
    </row>
    <row r="10" spans="1:20" ht="15" customHeight="1" x14ac:dyDescent="0.25">
      <c r="A10" s="20"/>
      <c r="B10" s="7">
        <f>+H3+1</f>
        <v>44017</v>
      </c>
      <c r="C10" s="7">
        <f t="shared" ref="C10:H10" si="8">+B10+1</f>
        <v>44018</v>
      </c>
      <c r="D10" s="7">
        <f t="shared" si="8"/>
        <v>44019</v>
      </c>
      <c r="E10" s="7">
        <f t="shared" si="8"/>
        <v>44020</v>
      </c>
      <c r="F10" s="7">
        <f t="shared" si="8"/>
        <v>44021</v>
      </c>
      <c r="G10" s="7">
        <f t="shared" si="8"/>
        <v>44022</v>
      </c>
      <c r="H10" s="7">
        <f t="shared" si="8"/>
        <v>44023</v>
      </c>
      <c r="I10" s="30" t="str">
        <f>IFERROR("WEEK NUMBER " &amp;WEEKNUM(H10),"")</f>
        <v>WEEK NUMBER 28</v>
      </c>
      <c r="J10" s="21"/>
      <c r="L10" s="76"/>
      <c r="M10" s="76"/>
      <c r="N10" s="37"/>
      <c r="R10" s="34" t="s">
        <v>29</v>
      </c>
      <c r="S10" s="70">
        <f>S14/12</f>
        <v>4166.666666666667</v>
      </c>
    </row>
    <row r="11" spans="1:20" ht="15" customHeight="1" x14ac:dyDescent="0.25">
      <c r="A11" s="58" t="s">
        <v>62</v>
      </c>
      <c r="B11" s="13">
        <f>SUMIFS(INPUTS!$H:$H,INPUTS!$E:$E,$A11,INPUTS!$B:$B,B$10)</f>
        <v>0</v>
      </c>
      <c r="C11" s="13">
        <f>SUMIFS(INPUTS!$H:$H,INPUTS!$E:$E,$A11,INPUTS!$B:$B,C$10)</f>
        <v>0</v>
      </c>
      <c r="D11" s="13">
        <f>SUMIFS(INPUTS!$H:$H,INPUTS!$E:$E,$A11,INPUTS!$B:$B,D$10)</f>
        <v>0</v>
      </c>
      <c r="E11" s="13">
        <f>SUMIFS(INPUTS!$H:$H,INPUTS!$E:$E,$A11,INPUTS!$B:$B,E$10)</f>
        <v>0</v>
      </c>
      <c r="F11" s="13">
        <f>SUMIFS(INPUTS!$H:$H,INPUTS!$E:$E,$A11,INPUTS!$B:$B,F$10)</f>
        <v>0</v>
      </c>
      <c r="G11" s="13">
        <f>SUMIFS(INPUTS!$H:$H,INPUTS!$E:$E,$A11,INPUTS!$B:$B,G$10)</f>
        <v>0</v>
      </c>
      <c r="H11" s="23">
        <f>SUMIFS(INPUTS!$H:$H,INPUTS!$E:$E,$A11,INPUTS!$B:$B,H$10)</f>
        <v>0</v>
      </c>
      <c r="I11" s="26">
        <f>SUM(B11:H11)</f>
        <v>0</v>
      </c>
      <c r="J11" s="22">
        <f>I11*workweeks</f>
        <v>0</v>
      </c>
      <c r="R11" s="34" t="s">
        <v>47</v>
      </c>
      <c r="S11" s="71">
        <f>monthlytotal</f>
        <v>690</v>
      </c>
    </row>
    <row r="12" spans="1:20" ht="15" customHeight="1" x14ac:dyDescent="0.25">
      <c r="A12" s="58" t="s">
        <v>61</v>
      </c>
      <c r="B12" s="13">
        <f>SUMIFS(INPUTS!$H:$H,INPUTS!$E:$E,$A12,INPUTS!$B:$B,B$10)</f>
        <v>0</v>
      </c>
      <c r="C12" s="13">
        <f>SUMIFS(INPUTS!$H:$H,INPUTS!$E:$E,$A12,INPUTS!$B:$B,C$10)</f>
        <v>0</v>
      </c>
      <c r="D12" s="13">
        <f>SUMIFS(INPUTS!$H:$H,INPUTS!$E:$E,$A12,INPUTS!$B:$B,D$10)</f>
        <v>0</v>
      </c>
      <c r="E12" s="13">
        <f>SUMIFS(INPUTS!$H:$H,INPUTS!$E:$E,$A12,INPUTS!$B:$B,E$10)</f>
        <v>0</v>
      </c>
      <c r="F12" s="13">
        <f>SUMIFS(INPUTS!$H:$H,INPUTS!$E:$E,$A12,INPUTS!$B:$B,F$10)</f>
        <v>0</v>
      </c>
      <c r="G12" s="13">
        <f>SUMIFS(INPUTS!$H:$H,INPUTS!$E:$E,$A12,INPUTS!$B:$B,G$10)</f>
        <v>0</v>
      </c>
      <c r="H12" s="23">
        <f>SUMIFS(INPUTS!$H:$H,INPUTS!$E:$E,$A12,INPUTS!$B:$B,H$10)</f>
        <v>0</v>
      </c>
      <c r="I12" s="26">
        <f t="shared" ref="I12:I15" si="9">SUM(B12:H12)</f>
        <v>0</v>
      </c>
      <c r="J12" s="22">
        <f>I12*workweeks</f>
        <v>0</v>
      </c>
      <c r="R12" s="34" t="s">
        <v>35</v>
      </c>
      <c r="S12" s="72">
        <f>MAX(0,S10-monthlytotal)</f>
        <v>3476.666666666667</v>
      </c>
    </row>
    <row r="13" spans="1:20" ht="15" customHeight="1" x14ac:dyDescent="0.25">
      <c r="A13" s="58" t="s">
        <v>60</v>
      </c>
      <c r="B13" s="13">
        <f>SUMIFS(INPUTS!$H:$H,INPUTS!$E:$E,$A13,INPUTS!$B:$B,B$10)</f>
        <v>0</v>
      </c>
      <c r="C13" s="13">
        <f>SUMIFS(INPUTS!$H:$H,INPUTS!$E:$E,$A13,INPUTS!$B:$B,C$10)</f>
        <v>0</v>
      </c>
      <c r="D13" s="13">
        <f>SUMIFS(INPUTS!$H:$H,INPUTS!$E:$E,$A13,INPUTS!$B:$B,D$10)</f>
        <v>0</v>
      </c>
      <c r="E13" s="13">
        <f>SUMIFS(INPUTS!$H:$H,INPUTS!$E:$E,$A13,INPUTS!$B:$B,E$10)</f>
        <v>0</v>
      </c>
      <c r="F13" s="13">
        <f>SUMIFS(INPUTS!$H:$H,INPUTS!$E:$E,$A13,INPUTS!$B:$B,F$10)</f>
        <v>0</v>
      </c>
      <c r="G13" s="13">
        <f>SUMIFS(INPUTS!$H:$H,INPUTS!$E:$E,$A13,INPUTS!$B:$B,G$10)</f>
        <v>0</v>
      </c>
      <c r="H13" s="23">
        <f>SUMIFS(INPUTS!$H:$H,INPUTS!$E:$E,$A13,INPUTS!$B:$B,H$10)</f>
        <v>0</v>
      </c>
      <c r="I13" s="26">
        <f t="shared" si="9"/>
        <v>0</v>
      </c>
      <c r="J13" s="22">
        <f>I13*workweeks</f>
        <v>0</v>
      </c>
      <c r="R13" s="34"/>
      <c r="S13" s="60"/>
    </row>
    <row r="14" spans="1:20" s="3" customFormat="1" ht="15" customHeight="1" x14ac:dyDescent="0.25">
      <c r="A14" s="58" t="s">
        <v>59</v>
      </c>
      <c r="B14" s="13">
        <f>SUMIFS(INPUTS!$H:$H,INPUTS!$E:$E,$A14,INPUTS!$B:$B,B$10)</f>
        <v>0</v>
      </c>
      <c r="C14" s="13">
        <f>SUMIFS(INPUTS!$H:$H,INPUTS!$E:$E,$A14,INPUTS!$B:$B,C$10)</f>
        <v>0</v>
      </c>
      <c r="D14" s="13">
        <f>SUMIFS(INPUTS!$H:$H,INPUTS!$E:$E,$A14,INPUTS!$B:$B,D$10)</f>
        <v>0</v>
      </c>
      <c r="E14" s="13">
        <f>SUMIFS(INPUTS!$H:$H,INPUTS!$E:$E,$A14,INPUTS!$B:$B,E$10)</f>
        <v>0</v>
      </c>
      <c r="F14" s="13">
        <f>SUMIFS(INPUTS!$H:$H,INPUTS!$E:$E,$A14,INPUTS!$B:$B,F$10)</f>
        <v>0</v>
      </c>
      <c r="G14" s="13">
        <f>SUMIFS(INPUTS!$H:$H,INPUTS!$E:$E,$A14,INPUTS!$B:$B,G$10)</f>
        <v>0</v>
      </c>
      <c r="H14" s="23">
        <f>SUMIFS(INPUTS!$H:$H,INPUTS!$E:$E,$A14,INPUTS!$B:$B,H$10)</f>
        <v>0</v>
      </c>
      <c r="I14" s="26">
        <f t="shared" si="9"/>
        <v>0</v>
      </c>
      <c r="J14" s="22">
        <f>I14*workweeks</f>
        <v>0</v>
      </c>
      <c r="M14" s="28"/>
      <c r="N14" s="29"/>
      <c r="O14" s="16"/>
      <c r="P14" s="2"/>
      <c r="Q14" s="1"/>
      <c r="R14" s="34" t="s">
        <v>30</v>
      </c>
      <c r="S14" s="73">
        <v>50000</v>
      </c>
    </row>
    <row r="15" spans="1:20" s="3" customFormat="1" ht="15" customHeight="1" x14ac:dyDescent="0.2">
      <c r="A15" s="58" t="s">
        <v>27</v>
      </c>
      <c r="B15" s="13">
        <f>SUMIFS(INPUTS!$H:$H,INPUTS!$E:$E,$A15,INPUTS!$B:$B,B$10)</f>
        <v>0</v>
      </c>
      <c r="C15" s="13">
        <f>SUMIFS(INPUTS!$H:$H,INPUTS!$E:$E,$A15,INPUTS!$B:$B,C$10)</f>
        <v>0</v>
      </c>
      <c r="D15" s="13">
        <f>SUMIFS(INPUTS!$H:$H,INPUTS!$E:$E,$A15,INPUTS!$B:$B,D$10)</f>
        <v>0</v>
      </c>
      <c r="E15" s="13">
        <f>SUMIFS(INPUTS!$H:$H,INPUTS!$E:$E,$A15,INPUTS!$B:$B,E$10)</f>
        <v>0</v>
      </c>
      <c r="F15" s="13">
        <f>SUMIFS(INPUTS!$H:$H,INPUTS!$E:$E,$A15,INPUTS!$B:$B,F$10)</f>
        <v>0</v>
      </c>
      <c r="G15" s="13">
        <f>SUMIFS(INPUTS!$H:$H,INPUTS!$E:$E,$A15,INPUTS!$B:$B,G$10)</f>
        <v>0</v>
      </c>
      <c r="H15" s="23">
        <f>SUMIFS(INPUTS!$H:$H,INPUTS!$E:$E,$A15,INPUTS!$B:$B,H$10)</f>
        <v>0</v>
      </c>
      <c r="I15" s="26">
        <f t="shared" si="9"/>
        <v>0</v>
      </c>
      <c r="J15" s="22">
        <f>I15*workweeks</f>
        <v>0</v>
      </c>
      <c r="O15" s="16"/>
      <c r="P15" s="14"/>
      <c r="R15" s="34" t="s">
        <v>31</v>
      </c>
      <c r="S15" s="74">
        <f>monthlytotal*12</f>
        <v>8280</v>
      </c>
    </row>
    <row r="16" spans="1:20" s="3" customFormat="1" ht="15" customHeight="1" x14ac:dyDescent="0.2">
      <c r="A16" s="45" t="s">
        <v>14</v>
      </c>
      <c r="B16" s="46">
        <f t="shared" ref="B16:I16" si="10">SUM(B11:B15)</f>
        <v>0</v>
      </c>
      <c r="C16" s="46">
        <f t="shared" si="10"/>
        <v>0</v>
      </c>
      <c r="D16" s="46">
        <f t="shared" si="10"/>
        <v>0</v>
      </c>
      <c r="E16" s="46">
        <f t="shared" si="10"/>
        <v>0</v>
      </c>
      <c r="F16" s="46">
        <f t="shared" si="10"/>
        <v>0</v>
      </c>
      <c r="G16" s="46">
        <f t="shared" si="10"/>
        <v>0</v>
      </c>
      <c r="H16" s="47">
        <f t="shared" si="10"/>
        <v>0</v>
      </c>
      <c r="I16" s="48">
        <f t="shared" si="10"/>
        <v>0</v>
      </c>
      <c r="J16" s="49">
        <f>I16*52</f>
        <v>0</v>
      </c>
      <c r="O16" s="16"/>
      <c r="P16" s="14"/>
      <c r="R16" s="34" t="s">
        <v>36</v>
      </c>
      <c r="S16" s="72">
        <f>S14-S15</f>
        <v>41720</v>
      </c>
    </row>
    <row r="17" spans="1:19" x14ac:dyDescent="0.25">
      <c r="A17" s="20"/>
      <c r="B17" s="7">
        <f>+H10+1</f>
        <v>44024</v>
      </c>
      <c r="C17" s="7">
        <f t="shared" ref="C17:H17" si="11">+B17+1</f>
        <v>44025</v>
      </c>
      <c r="D17" s="7">
        <f t="shared" si="11"/>
        <v>44026</v>
      </c>
      <c r="E17" s="7">
        <f t="shared" si="11"/>
        <v>44027</v>
      </c>
      <c r="F17" s="7">
        <f t="shared" si="11"/>
        <v>44028</v>
      </c>
      <c r="G17" s="7">
        <f t="shared" si="11"/>
        <v>44029</v>
      </c>
      <c r="H17" s="7">
        <f t="shared" si="11"/>
        <v>44030</v>
      </c>
      <c r="I17" s="30" t="str">
        <f>IFERROR("WEEK NUMBER " &amp;WEEKNUM(H17),"")</f>
        <v>WEEK NUMBER 29</v>
      </c>
      <c r="J17" s="21"/>
      <c r="P17" s="14"/>
      <c r="Q17" s="3"/>
      <c r="R17" s="31"/>
      <c r="S17" s="31"/>
    </row>
    <row r="18" spans="1:19" x14ac:dyDescent="0.25">
      <c r="A18" s="58" t="s">
        <v>48</v>
      </c>
      <c r="B18" s="13">
        <f>SUMIFS(INPUTS!$H:$H,INPUTS!$E:$E,$A18,INPUTS!$B:$B,B$17)</f>
        <v>0</v>
      </c>
      <c r="C18" s="13">
        <f>SUMIFS(INPUTS!$H:$H,INPUTS!$E:$E,$A18,INPUTS!$B:$B,C$17)</f>
        <v>0</v>
      </c>
      <c r="D18" s="13">
        <f>SUMIFS(INPUTS!$H:$H,INPUTS!$E:$E,$A18,INPUTS!$B:$B,D$17)</f>
        <v>0</v>
      </c>
      <c r="E18" s="13">
        <f>SUMIFS(INPUTS!$H:$H,INPUTS!$E:$E,$A18,INPUTS!$B:$B,E$17)</f>
        <v>0</v>
      </c>
      <c r="F18" s="13">
        <f>SUMIFS(INPUTS!$H:$H,INPUTS!$E:$E,$A18,INPUTS!$B:$B,F$17)</f>
        <v>0</v>
      </c>
      <c r="G18" s="13">
        <f>SUMIFS(INPUTS!$H:$H,INPUTS!$E:$E,$A18,INPUTS!$B:$B,G$17)</f>
        <v>0</v>
      </c>
      <c r="H18" s="23">
        <f>SUMIFS(INPUTS!$H:$H,INPUTS!$E:$E,$A18,INPUTS!$B:$B,H$17)</f>
        <v>0</v>
      </c>
      <c r="I18" s="26">
        <f>SUM(B18:H18)</f>
        <v>0</v>
      </c>
      <c r="J18" s="22">
        <f>I18*workweeks</f>
        <v>0</v>
      </c>
      <c r="R18" s="60"/>
      <c r="S18" s="60"/>
    </row>
    <row r="19" spans="1:19" ht="15" customHeight="1" x14ac:dyDescent="0.25">
      <c r="A19" s="58" t="s">
        <v>49</v>
      </c>
      <c r="B19" s="13">
        <f>SUMIFS(INPUTS!$H:$H,INPUTS!$E:$E,$A19,INPUTS!$B:$B,B$17)</f>
        <v>0</v>
      </c>
      <c r="C19" s="13">
        <f>SUMIFS(INPUTS!$H:$H,INPUTS!$E:$E,$A19,INPUTS!$B:$B,C$17)</f>
        <v>0</v>
      </c>
      <c r="D19" s="13">
        <f>SUMIFS(INPUTS!$H:$H,INPUTS!$E:$E,$A19,INPUTS!$B:$B,D$17)</f>
        <v>0</v>
      </c>
      <c r="E19" s="13">
        <f>SUMIFS(INPUTS!$H:$H,INPUTS!$E:$E,$A19,INPUTS!$B:$B,E$17)</f>
        <v>0</v>
      </c>
      <c r="F19" s="13">
        <f>SUMIFS(INPUTS!$H:$H,INPUTS!$E:$E,$A19,INPUTS!$B:$B,F$17)</f>
        <v>0</v>
      </c>
      <c r="G19" s="13">
        <f>SUMIFS(INPUTS!$H:$H,INPUTS!$E:$E,$A19,INPUTS!$B:$B,G$17)</f>
        <v>0</v>
      </c>
      <c r="H19" s="23">
        <f>SUMIFS(INPUTS!$H:$H,INPUTS!$E:$E,$A19,INPUTS!$B:$B,H$17)</f>
        <v>0</v>
      </c>
      <c r="I19" s="26">
        <f t="shared" ref="I19:I22" si="12">SUM(B19:H19)</f>
        <v>0</v>
      </c>
      <c r="J19" s="22">
        <f>I19*workweeks</f>
        <v>0</v>
      </c>
      <c r="L19" s="76">
        <f>monthlytotal*12</f>
        <v>8280</v>
      </c>
      <c r="M19" s="76"/>
      <c r="R19" s="60"/>
      <c r="S19" s="60"/>
    </row>
    <row r="20" spans="1:19" x14ac:dyDescent="0.25">
      <c r="A20" s="58" t="s">
        <v>50</v>
      </c>
      <c r="B20" s="13">
        <f>SUMIFS(INPUTS!$H:$H,INPUTS!$E:$E,$A20,INPUTS!$B:$B,B$17)</f>
        <v>0</v>
      </c>
      <c r="C20" s="13">
        <f>SUMIFS(INPUTS!$H:$H,INPUTS!$E:$E,$A20,INPUTS!$B:$B,C$17)</f>
        <v>0</v>
      </c>
      <c r="D20" s="13">
        <f>SUMIFS(INPUTS!$H:$H,INPUTS!$E:$E,$A20,INPUTS!$B:$B,D$17)</f>
        <v>0</v>
      </c>
      <c r="E20" s="13">
        <f>SUMIFS(INPUTS!$H:$H,INPUTS!$E:$E,$A20,INPUTS!$B:$B,E$17)</f>
        <v>0</v>
      </c>
      <c r="F20" s="13">
        <f>SUMIFS(INPUTS!$H:$H,INPUTS!$E:$E,$A20,INPUTS!$B:$B,F$17)</f>
        <v>0</v>
      </c>
      <c r="G20" s="13">
        <f>SUMIFS(INPUTS!$H:$H,INPUTS!$E:$E,$A20,INPUTS!$B:$B,G$17)</f>
        <v>0</v>
      </c>
      <c r="H20" s="23">
        <f>SUMIFS(INPUTS!$H:$H,INPUTS!$E:$E,$A20,INPUTS!$B:$B,H$17)</f>
        <v>0</v>
      </c>
      <c r="I20" s="26">
        <f t="shared" si="12"/>
        <v>0</v>
      </c>
      <c r="J20" s="22">
        <f>I20*workweeks</f>
        <v>0</v>
      </c>
      <c r="L20" s="76"/>
      <c r="M20" s="76"/>
      <c r="R20" s="75" t="s">
        <v>45</v>
      </c>
      <c r="S20" s="75"/>
    </row>
    <row r="21" spans="1:19" s="3" customFormat="1" ht="15" customHeight="1" x14ac:dyDescent="0.25">
      <c r="A21" s="58" t="s">
        <v>51</v>
      </c>
      <c r="B21" s="13">
        <f>SUMIFS(INPUTS!$H:$H,INPUTS!$E:$E,$A21,INPUTS!$B:$B,B$17)</f>
        <v>0</v>
      </c>
      <c r="C21" s="13">
        <f>SUMIFS(INPUTS!$H:$H,INPUTS!$E:$E,$A21,INPUTS!$B:$B,C$17)</f>
        <v>0</v>
      </c>
      <c r="D21" s="13">
        <f>SUMIFS(INPUTS!$H:$H,INPUTS!$E:$E,$A21,INPUTS!$B:$B,D$17)</f>
        <v>0</v>
      </c>
      <c r="E21" s="13">
        <f>SUMIFS(INPUTS!$H:$H,INPUTS!$E:$E,$A21,INPUTS!$B:$B,E$17)</f>
        <v>0</v>
      </c>
      <c r="F21" s="13">
        <f>SUMIFS(INPUTS!$H:$H,INPUTS!$E:$E,$A21,INPUTS!$B:$B,F$17)</f>
        <v>0</v>
      </c>
      <c r="G21" s="13">
        <f>SUMIFS(INPUTS!$H:$H,INPUTS!$E:$E,$A21,INPUTS!$B:$B,G$17)</f>
        <v>0</v>
      </c>
      <c r="H21" s="23">
        <f>SUMIFS(INPUTS!$H:$H,INPUTS!$E:$E,$A21,INPUTS!$B:$B,H$17)</f>
        <v>0</v>
      </c>
      <c r="I21" s="26">
        <f t="shared" si="12"/>
        <v>0</v>
      </c>
      <c r="J21" s="22">
        <f>I21*workweeks</f>
        <v>0</v>
      </c>
      <c r="L21" s="76"/>
      <c r="M21" s="76"/>
      <c r="O21" s="16"/>
      <c r="P21" s="2"/>
      <c r="Q21" s="1"/>
      <c r="R21" s="65" t="s">
        <v>40</v>
      </c>
      <c r="S21" s="66">
        <v>2020</v>
      </c>
    </row>
    <row r="22" spans="1:19" s="3" customFormat="1" ht="15" customHeight="1" x14ac:dyDescent="0.25">
      <c r="A22" s="58" t="s">
        <v>52</v>
      </c>
      <c r="B22" s="13">
        <f>SUMIFS(INPUTS!$H:$H,INPUTS!$E:$E,$A22,INPUTS!$B:$B,B$17)</f>
        <v>0</v>
      </c>
      <c r="C22" s="13">
        <f>SUMIFS(INPUTS!$H:$H,INPUTS!$E:$E,$A22,INPUTS!$B:$B,C$17)</f>
        <v>0</v>
      </c>
      <c r="D22" s="13">
        <f>SUMIFS(INPUTS!$H:$H,INPUTS!$E:$E,$A22,INPUTS!$B:$B,D$17)</f>
        <v>0</v>
      </c>
      <c r="E22" s="13">
        <f>SUMIFS(INPUTS!$H:$H,INPUTS!$E:$E,$A22,INPUTS!$B:$B,E$17)</f>
        <v>0</v>
      </c>
      <c r="F22" s="13">
        <f>SUMIFS(INPUTS!$H:$H,INPUTS!$E:$E,$A22,INPUTS!$B:$B,F$17)</f>
        <v>0</v>
      </c>
      <c r="G22" s="13">
        <f>SUMIFS(INPUTS!$H:$H,INPUTS!$E:$E,$A22,INPUTS!$B:$B,G$17)</f>
        <v>0</v>
      </c>
      <c r="H22" s="23">
        <f>SUMIFS(INPUTS!$H:$H,INPUTS!$E:$E,$A22,INPUTS!$B:$B,H$17)</f>
        <v>0</v>
      </c>
      <c r="I22" s="26">
        <f t="shared" si="12"/>
        <v>0</v>
      </c>
      <c r="J22" s="22">
        <f>I22*workweeks</f>
        <v>0</v>
      </c>
      <c r="L22" s="76"/>
      <c r="M22" s="76"/>
      <c r="O22" s="16"/>
      <c r="P22" s="14"/>
      <c r="Q22" s="1">
        <v>1</v>
      </c>
      <c r="R22" s="34" t="s">
        <v>0</v>
      </c>
      <c r="S22" s="67">
        <f>SUMIFS(INPUTS!$H:$H,INPUTS!$C:$C,S$21,INPUTS!$D:$D,$Q22)</f>
        <v>0</v>
      </c>
    </row>
    <row r="23" spans="1:19" s="3" customFormat="1" ht="15" customHeight="1" x14ac:dyDescent="0.25">
      <c r="A23" s="45" t="s">
        <v>14</v>
      </c>
      <c r="B23" s="46">
        <f t="shared" ref="B23:I23" si="13">SUM(B18:B22)</f>
        <v>0</v>
      </c>
      <c r="C23" s="46">
        <f t="shared" si="13"/>
        <v>0</v>
      </c>
      <c r="D23" s="46">
        <f t="shared" si="13"/>
        <v>0</v>
      </c>
      <c r="E23" s="46">
        <f t="shared" si="13"/>
        <v>0</v>
      </c>
      <c r="F23" s="46">
        <f t="shared" si="13"/>
        <v>0</v>
      </c>
      <c r="G23" s="46">
        <f t="shared" si="13"/>
        <v>0</v>
      </c>
      <c r="H23" s="47">
        <f t="shared" si="13"/>
        <v>0</v>
      </c>
      <c r="I23" s="48">
        <f t="shared" si="13"/>
        <v>0</v>
      </c>
      <c r="J23" s="49">
        <f>I23*52</f>
        <v>0</v>
      </c>
      <c r="M23" s="37"/>
      <c r="O23" s="16"/>
      <c r="P23" s="14"/>
      <c r="Q23" s="1">
        <v>2</v>
      </c>
      <c r="R23" s="34" t="s">
        <v>1</v>
      </c>
      <c r="S23" s="67">
        <f>SUMIFS(INPUTS!$H:$H,INPUTS!$C:$C,S$21,INPUTS!$D:$D,$Q23)</f>
        <v>0</v>
      </c>
    </row>
    <row r="24" spans="1:19" ht="15" customHeight="1" x14ac:dyDescent="0.25">
      <c r="A24" s="20"/>
      <c r="B24" s="7">
        <f>IF(H17="","",IF((H17+1)&gt;$L$1,"",H17+1))</f>
        <v>44031</v>
      </c>
      <c r="C24" s="7">
        <f t="shared" ref="C24:H24" si="14">+B24+1</f>
        <v>44032</v>
      </c>
      <c r="D24" s="7">
        <f t="shared" si="14"/>
        <v>44033</v>
      </c>
      <c r="E24" s="7">
        <f t="shared" si="14"/>
        <v>44034</v>
      </c>
      <c r="F24" s="7">
        <f t="shared" si="14"/>
        <v>44035</v>
      </c>
      <c r="G24" s="7">
        <f t="shared" si="14"/>
        <v>44036</v>
      </c>
      <c r="H24" s="7">
        <f t="shared" si="14"/>
        <v>44037</v>
      </c>
      <c r="I24" s="30" t="str">
        <f>IFERROR("WEEK NUMBER " &amp;WEEKNUM(H24),"")</f>
        <v>WEEK NUMBER 30</v>
      </c>
      <c r="J24" s="21"/>
      <c r="L24" s="37"/>
      <c r="M24" s="37"/>
      <c r="N24" s="37"/>
      <c r="P24" s="14"/>
      <c r="Q24" s="3">
        <v>3</v>
      </c>
      <c r="R24" s="34" t="s">
        <v>2</v>
      </c>
      <c r="S24" s="67">
        <f>SUMIFS(INPUTS!$H:$H,INPUTS!$C:$C,S$21,INPUTS!$D:$D,$Q24)</f>
        <v>0</v>
      </c>
    </row>
    <row r="25" spans="1:19" ht="15" customHeight="1" x14ac:dyDescent="0.25">
      <c r="A25" s="58" t="s">
        <v>48</v>
      </c>
      <c r="B25" s="13">
        <f>SUMIFS(INPUTS!$H:$H,INPUTS!$E:$E,$A25,INPUTS!$B:$B,B$24)</f>
        <v>0</v>
      </c>
      <c r="C25" s="13">
        <f>SUMIFS(INPUTS!$H:$H,INPUTS!$E:$E,$A25,INPUTS!$B:$B,C$24)</f>
        <v>0</v>
      </c>
      <c r="D25" s="13">
        <f>SUMIFS(INPUTS!$H:$H,INPUTS!$E:$E,$A25,INPUTS!$B:$B,D$24)</f>
        <v>0</v>
      </c>
      <c r="E25" s="13">
        <f>SUMIFS(INPUTS!$H:$H,INPUTS!$E:$E,$A25,INPUTS!$B:$B,E$24)</f>
        <v>0</v>
      </c>
      <c r="F25" s="13">
        <f>SUMIFS(INPUTS!$H:$H,INPUTS!$E:$E,$A25,INPUTS!$B:$B,F$24)</f>
        <v>0</v>
      </c>
      <c r="G25" s="13">
        <f>SUMIFS(INPUTS!$H:$H,INPUTS!$E:$E,$A25,INPUTS!$B:$B,G$24)</f>
        <v>0</v>
      </c>
      <c r="H25" s="23">
        <f>SUMIFS(INPUTS!$H:$H,INPUTS!$E:$E,$A25,INPUTS!$B:$B,H$24)</f>
        <v>0</v>
      </c>
      <c r="I25" s="26">
        <f>SUM(B25:H25)</f>
        <v>0</v>
      </c>
      <c r="J25" s="22">
        <f>I25*workweeks</f>
        <v>0</v>
      </c>
      <c r="L25" s="37"/>
      <c r="M25" s="37"/>
      <c r="N25" s="37"/>
      <c r="Q25" s="3">
        <v>4</v>
      </c>
      <c r="R25" s="34" t="s">
        <v>3</v>
      </c>
      <c r="S25" s="67">
        <f>SUMIFS(INPUTS!$H:$H,INPUTS!$C:$C,S$21,INPUTS!$D:$D,$Q25)</f>
        <v>0</v>
      </c>
    </row>
    <row r="26" spans="1:19" ht="15" customHeight="1" x14ac:dyDescent="0.25">
      <c r="A26" s="58" t="s">
        <v>49</v>
      </c>
      <c r="B26" s="13">
        <f>SUMIFS(INPUTS!$H:$H,INPUTS!$E:$E,$A26,INPUTS!$B:$B,B$24)</f>
        <v>0</v>
      </c>
      <c r="C26" s="13">
        <f>SUMIFS(INPUTS!$H:$H,INPUTS!$E:$E,$A26,INPUTS!$B:$B,C$24)</f>
        <v>0</v>
      </c>
      <c r="D26" s="13">
        <f>SUMIFS(INPUTS!$H:$H,INPUTS!$E:$E,$A26,INPUTS!$B:$B,D$24)</f>
        <v>0</v>
      </c>
      <c r="E26" s="13">
        <f>SUMIFS(INPUTS!$H:$H,INPUTS!$E:$E,$A26,INPUTS!$B:$B,E$24)</f>
        <v>0</v>
      </c>
      <c r="F26" s="13">
        <f>SUMIFS(INPUTS!$H:$H,INPUTS!$E:$E,$A26,INPUTS!$B:$B,F$24)</f>
        <v>0</v>
      </c>
      <c r="G26" s="13">
        <f>SUMIFS(INPUTS!$H:$H,INPUTS!$E:$E,$A26,INPUTS!$B:$B,G$24)</f>
        <v>0</v>
      </c>
      <c r="H26" s="23">
        <f>SUMIFS(INPUTS!$H:$H,INPUTS!$E:$E,$A26,INPUTS!$B:$B,H$24)</f>
        <v>0</v>
      </c>
      <c r="I26" s="26">
        <f t="shared" ref="I26:I29" si="15">SUM(B26:H26)</f>
        <v>0</v>
      </c>
      <c r="J26" s="22">
        <f>I26*workweeks</f>
        <v>0</v>
      </c>
      <c r="L26" s="37"/>
      <c r="M26" s="37"/>
      <c r="N26" s="37"/>
      <c r="Q26" s="3">
        <v>5</v>
      </c>
      <c r="R26" s="34" t="s">
        <v>4</v>
      </c>
      <c r="S26" s="67">
        <f>SUMIFS(INPUTS!$H:$H,INPUTS!$C:$C,S$21,INPUTS!$D:$D,$Q26)</f>
        <v>0</v>
      </c>
    </row>
    <row r="27" spans="1:19" x14ac:dyDescent="0.25">
      <c r="A27" s="58" t="s">
        <v>50</v>
      </c>
      <c r="B27" s="13">
        <f>SUMIFS(INPUTS!$H:$H,INPUTS!$E:$E,$A27,INPUTS!$B:$B,B$24)</f>
        <v>0</v>
      </c>
      <c r="C27" s="13">
        <f>SUMIFS(INPUTS!$H:$H,INPUTS!$E:$E,$A27,INPUTS!$B:$B,C$24)</f>
        <v>0</v>
      </c>
      <c r="D27" s="13">
        <f>SUMIFS(INPUTS!$H:$H,INPUTS!$E:$E,$A27,INPUTS!$B:$B,D$24)</f>
        <v>0</v>
      </c>
      <c r="E27" s="13">
        <f>SUMIFS(INPUTS!$H:$H,INPUTS!$E:$E,$A27,INPUTS!$B:$B,E$24)</f>
        <v>0</v>
      </c>
      <c r="F27" s="13">
        <f>SUMIFS(INPUTS!$H:$H,INPUTS!$E:$E,$A27,INPUTS!$B:$B,F$24)</f>
        <v>0</v>
      </c>
      <c r="G27" s="13">
        <f>SUMIFS(INPUTS!$H:$H,INPUTS!$E:$E,$A27,INPUTS!$B:$B,G$24)</f>
        <v>0</v>
      </c>
      <c r="H27" s="23">
        <f>SUMIFS(INPUTS!$H:$H,INPUTS!$E:$E,$A27,INPUTS!$B:$B,H$24)</f>
        <v>0</v>
      </c>
      <c r="I27" s="26">
        <f t="shared" si="15"/>
        <v>0</v>
      </c>
      <c r="J27" s="22">
        <f>I27*workweeks</f>
        <v>0</v>
      </c>
      <c r="Q27" s="1">
        <v>6</v>
      </c>
      <c r="R27" s="34" t="s">
        <v>5</v>
      </c>
      <c r="S27" s="67">
        <f>SUMIFS(INPUTS!$H:$H,INPUTS!$C:$C,S$21,INPUTS!$D:$D,$Q27)</f>
        <v>250</v>
      </c>
    </row>
    <row r="28" spans="1:19" s="3" customFormat="1" ht="15" customHeight="1" x14ac:dyDescent="0.25">
      <c r="A28" s="58" t="s">
        <v>51</v>
      </c>
      <c r="B28" s="13">
        <f>SUMIFS(INPUTS!$H:$H,INPUTS!$E:$E,$A28,INPUTS!$B:$B,B$24)</f>
        <v>0</v>
      </c>
      <c r="C28" s="13">
        <f>SUMIFS(INPUTS!$H:$H,INPUTS!$E:$E,$A28,INPUTS!$B:$B,C$24)</f>
        <v>0</v>
      </c>
      <c r="D28" s="13">
        <f>SUMIFS(INPUTS!$H:$H,INPUTS!$E:$E,$A28,INPUTS!$B:$B,D$24)</f>
        <v>0</v>
      </c>
      <c r="E28" s="13">
        <f>SUMIFS(INPUTS!$H:$H,INPUTS!$E:$E,$A28,INPUTS!$B:$B,E$24)</f>
        <v>0</v>
      </c>
      <c r="F28" s="13">
        <f>SUMIFS(INPUTS!$H:$H,INPUTS!$E:$E,$A28,INPUTS!$B:$B,F$24)</f>
        <v>0</v>
      </c>
      <c r="G28" s="13">
        <f>SUMIFS(INPUTS!$H:$H,INPUTS!$E:$E,$A28,INPUTS!$B:$B,G$24)</f>
        <v>0</v>
      </c>
      <c r="H28" s="23">
        <f>SUMIFS(INPUTS!$H:$H,INPUTS!$E:$E,$A28,INPUTS!$B:$B,H$24)</f>
        <v>0</v>
      </c>
      <c r="I28" s="26">
        <f t="shared" si="15"/>
        <v>0</v>
      </c>
      <c r="J28" s="22">
        <f>I28*workweeks</f>
        <v>0</v>
      </c>
      <c r="O28" s="16"/>
      <c r="P28" s="2"/>
      <c r="Q28" s="1">
        <v>7</v>
      </c>
      <c r="R28" s="34" t="s">
        <v>6</v>
      </c>
      <c r="S28" s="67">
        <f>SUMIFS(INPUTS!$H:$H,INPUTS!$C:$C,S$21,INPUTS!$D:$D,$Q28)</f>
        <v>490</v>
      </c>
    </row>
    <row r="29" spans="1:19" s="3" customFormat="1" ht="15" customHeight="1" x14ac:dyDescent="0.25">
      <c r="A29" s="58" t="s">
        <v>52</v>
      </c>
      <c r="B29" s="13">
        <f>SUMIFS(INPUTS!$H:$H,INPUTS!$E:$E,$A29,INPUTS!$B:$B,B$24)</f>
        <v>0</v>
      </c>
      <c r="C29" s="13">
        <f>SUMIFS(INPUTS!$H:$H,INPUTS!$E:$E,$A29,INPUTS!$B:$B,C$24)</f>
        <v>0</v>
      </c>
      <c r="D29" s="13">
        <f>SUMIFS(INPUTS!$H:$H,INPUTS!$E:$E,$A29,INPUTS!$B:$B,D$24)</f>
        <v>0</v>
      </c>
      <c r="E29" s="13">
        <f>SUMIFS(INPUTS!$H:$H,INPUTS!$E:$E,$A29,INPUTS!$B:$B,E$24)</f>
        <v>0</v>
      </c>
      <c r="F29" s="13">
        <f>SUMIFS(INPUTS!$H:$H,INPUTS!$E:$E,$A29,INPUTS!$B:$B,F$24)</f>
        <v>0</v>
      </c>
      <c r="G29" s="13">
        <f>SUMIFS(INPUTS!$H:$H,INPUTS!$E:$E,$A29,INPUTS!$B:$B,G$24)</f>
        <v>0</v>
      </c>
      <c r="H29" s="23">
        <f>SUMIFS(INPUTS!$H:$H,INPUTS!$E:$E,$A29,INPUTS!$B:$B,H$24)</f>
        <v>0</v>
      </c>
      <c r="I29" s="26">
        <f t="shared" si="15"/>
        <v>0</v>
      </c>
      <c r="J29" s="22">
        <f>I29*workweeks</f>
        <v>0</v>
      </c>
      <c r="O29" s="16"/>
      <c r="P29" s="14"/>
      <c r="Q29" s="1">
        <v>8</v>
      </c>
      <c r="R29" s="34" t="s">
        <v>7</v>
      </c>
      <c r="S29" s="67">
        <f>SUMIFS(INPUTS!$H:$H,INPUTS!$C:$C,S$21,INPUTS!$D:$D,$Q29)</f>
        <v>0</v>
      </c>
    </row>
    <row r="30" spans="1:19" s="3" customFormat="1" ht="15" customHeight="1" x14ac:dyDescent="0.25">
      <c r="A30" s="45" t="s">
        <v>14</v>
      </c>
      <c r="B30" s="46">
        <f t="shared" ref="B30:I30" si="16">SUM(B25:B29)</f>
        <v>0</v>
      </c>
      <c r="C30" s="46">
        <f t="shared" si="16"/>
        <v>0</v>
      </c>
      <c r="D30" s="46">
        <f t="shared" si="16"/>
        <v>0</v>
      </c>
      <c r="E30" s="46">
        <f t="shared" si="16"/>
        <v>0</v>
      </c>
      <c r="F30" s="46">
        <f t="shared" si="16"/>
        <v>0</v>
      </c>
      <c r="G30" s="46">
        <f t="shared" si="16"/>
        <v>0</v>
      </c>
      <c r="H30" s="47">
        <f t="shared" si="16"/>
        <v>0</v>
      </c>
      <c r="I30" s="48">
        <f t="shared" si="16"/>
        <v>0</v>
      </c>
      <c r="J30" s="49">
        <f>I30*52</f>
        <v>0</v>
      </c>
      <c r="O30" s="16"/>
      <c r="P30" s="14"/>
      <c r="Q30" s="1">
        <v>9</v>
      </c>
      <c r="R30" s="34" t="s">
        <v>8</v>
      </c>
      <c r="S30" s="67">
        <f>SUMIFS(INPUTS!$H:$H,INPUTS!$C:$C,S$21,INPUTS!$D:$D,$Q30)</f>
        <v>0</v>
      </c>
    </row>
    <row r="31" spans="1:19" ht="15" customHeight="1" x14ac:dyDescent="0.25">
      <c r="A31" s="20"/>
      <c r="B31" s="7">
        <f>IF(H24="","",IF((H24+1)&gt;$L$1,"",H24+1))</f>
        <v>44038</v>
      </c>
      <c r="C31" s="7">
        <f t="shared" ref="C31:G31" si="17">IF(B31="","",IF(AND((B31+1)&gt;$L$1,$S$6="N"),"",B31+1))</f>
        <v>44039</v>
      </c>
      <c r="D31" s="7">
        <f t="shared" si="17"/>
        <v>44040</v>
      </c>
      <c r="E31" s="7">
        <f t="shared" si="17"/>
        <v>44041</v>
      </c>
      <c r="F31" s="7">
        <f t="shared" si="17"/>
        <v>44042</v>
      </c>
      <c r="G31" s="7">
        <f t="shared" si="17"/>
        <v>44043</v>
      </c>
      <c r="H31" s="7">
        <f>IF(G31="","",IF(AND((G31+1)&gt;$L$1,$S$6="N"),"",G31+1))</f>
        <v>44044</v>
      </c>
      <c r="I31" s="30" t="str">
        <f>IFERROR("WEEK NUMBER " &amp;WEEKNUM(H31),"")</f>
        <v>WEEK NUMBER 31</v>
      </c>
      <c r="J31" s="21"/>
      <c r="L31" s="77">
        <f>S34</f>
        <v>740</v>
      </c>
      <c r="M31" s="77"/>
      <c r="P31" s="14"/>
      <c r="Q31" s="3">
        <v>10</v>
      </c>
      <c r="R31" s="34" t="s">
        <v>9</v>
      </c>
      <c r="S31" s="67">
        <f>SUMIFS(INPUTS!$H:$H,INPUTS!$C:$C,S$21,INPUTS!$D:$D,$Q31)</f>
        <v>0</v>
      </c>
    </row>
    <row r="32" spans="1:19" x14ac:dyDescent="0.25">
      <c r="A32" s="58" t="s">
        <v>48</v>
      </c>
      <c r="B32" s="13">
        <f>SUMIFS(INPUTS!$H:$H,INPUTS!$E:$E,$A32,INPUTS!$B:$B,B$31)</f>
        <v>0</v>
      </c>
      <c r="C32" s="13">
        <f>SUMIFS(INPUTS!$H:$H,INPUTS!$E:$E,$A32,INPUTS!$B:$B,C$31)</f>
        <v>0</v>
      </c>
      <c r="D32" s="13">
        <f>SUMIFS(INPUTS!$H:$H,INPUTS!$E:$E,$A32,INPUTS!$B:$B,D$31)</f>
        <v>0</v>
      </c>
      <c r="E32" s="13">
        <f>SUMIFS(INPUTS!$H:$H,INPUTS!$E:$E,$A32,INPUTS!$B:$B,E$31)</f>
        <v>0</v>
      </c>
      <c r="F32" s="13">
        <f>SUMIFS(INPUTS!$H:$H,INPUTS!$E:$E,$A32,INPUTS!$B:$B,F$31)</f>
        <v>0</v>
      </c>
      <c r="G32" s="13">
        <f>SUMIFS(INPUTS!$H:$H,INPUTS!$E:$E,$A32,INPUTS!$B:$B,G$31)</f>
        <v>0</v>
      </c>
      <c r="H32" s="23">
        <f>SUMIFS(INPUTS!$H:$H,INPUTS!$E:$E,$A32,INPUTS!$B:$B,H$31)</f>
        <v>0</v>
      </c>
      <c r="I32" s="26">
        <f>SUM(B32:H32)</f>
        <v>0</v>
      </c>
      <c r="J32" s="22">
        <f>I32*workweeks</f>
        <v>0</v>
      </c>
      <c r="L32" s="77"/>
      <c r="M32" s="77"/>
      <c r="Q32" s="3">
        <v>11</v>
      </c>
      <c r="R32" s="34" t="s">
        <v>10</v>
      </c>
      <c r="S32" s="67">
        <f>SUMIFS(INPUTS!$H:$H,INPUTS!$C:$C,S$21,INPUTS!$D:$D,$Q32)</f>
        <v>0</v>
      </c>
    </row>
    <row r="33" spans="1:19" x14ac:dyDescent="0.25">
      <c r="A33" s="58" t="s">
        <v>49</v>
      </c>
      <c r="B33" s="13">
        <f>SUMIFS(INPUTS!$H:$H,INPUTS!$E:$E,$A33,INPUTS!$B:$B,B$31)</f>
        <v>0</v>
      </c>
      <c r="C33" s="13">
        <f>SUMIFS(INPUTS!$H:$H,INPUTS!$E:$E,$A33,INPUTS!$B:$B,C$31)</f>
        <v>0</v>
      </c>
      <c r="D33" s="13">
        <f>SUMIFS(INPUTS!$H:$H,INPUTS!$E:$E,$A33,INPUTS!$B:$B,D$31)</f>
        <v>0</v>
      </c>
      <c r="E33" s="13">
        <f>SUMIFS(INPUTS!$H:$H,INPUTS!$E:$E,$A33,INPUTS!$B:$B,E$31)</f>
        <v>0</v>
      </c>
      <c r="F33" s="13">
        <f>SUMIFS(INPUTS!$H:$H,INPUTS!$E:$E,$A33,INPUTS!$B:$B,F$31)</f>
        <v>0</v>
      </c>
      <c r="G33" s="13">
        <f>SUMIFS(INPUTS!$H:$H,INPUTS!$E:$E,$A33,INPUTS!$B:$B,G$31)</f>
        <v>0</v>
      </c>
      <c r="H33" s="23">
        <f>SUMIFS(INPUTS!$H:$H,INPUTS!$E:$E,$A33,INPUTS!$B:$B,H$31)</f>
        <v>0</v>
      </c>
      <c r="I33" s="26">
        <f t="shared" ref="I33:I36" si="18">SUM(B33:H33)</f>
        <v>0</v>
      </c>
      <c r="J33" s="22">
        <f>I33*workweeks</f>
        <v>0</v>
      </c>
      <c r="L33" s="77"/>
      <c r="M33" s="77"/>
      <c r="Q33" s="3">
        <v>12</v>
      </c>
      <c r="R33" s="34" t="s">
        <v>11</v>
      </c>
      <c r="S33" s="68">
        <f>SUMIFS(INPUTS!$H:$H,INPUTS!$C:$C,S$21,INPUTS!$D:$D,$Q33)</f>
        <v>0</v>
      </c>
    </row>
    <row r="34" spans="1:19" x14ac:dyDescent="0.25">
      <c r="A34" s="58" t="s">
        <v>50</v>
      </c>
      <c r="B34" s="13">
        <f>SUMIFS(INPUTS!$H:$H,INPUTS!$E:$E,$A34,INPUTS!$B:$B,B$31)</f>
        <v>0</v>
      </c>
      <c r="C34" s="13">
        <f>SUMIFS(INPUTS!$H:$H,INPUTS!$E:$E,$A34,INPUTS!$B:$B,C$31)</f>
        <v>0</v>
      </c>
      <c r="D34" s="13">
        <f>SUMIFS(INPUTS!$H:$H,INPUTS!$E:$E,$A34,INPUTS!$B:$B,D$31)</f>
        <v>0</v>
      </c>
      <c r="E34" s="13">
        <f>SUMIFS(INPUTS!$H:$H,INPUTS!$E:$E,$A34,INPUTS!$B:$B,E$31)</f>
        <v>0</v>
      </c>
      <c r="F34" s="13">
        <f>SUMIFS(INPUTS!$H:$H,INPUTS!$E:$E,$A34,INPUTS!$B:$B,F$31)</f>
        <v>0</v>
      </c>
      <c r="G34" s="13">
        <f>SUMIFS(INPUTS!$H:$H,INPUTS!$E:$E,$A34,INPUTS!$B:$B,G$31)</f>
        <v>0</v>
      </c>
      <c r="H34" s="23">
        <f>SUMIFS(INPUTS!$H:$H,INPUTS!$E:$E,$A34,INPUTS!$B:$B,H$31)</f>
        <v>0</v>
      </c>
      <c r="I34" s="26">
        <f t="shared" si="18"/>
        <v>0</v>
      </c>
      <c r="J34" s="22">
        <f>I34*workweeks</f>
        <v>0</v>
      </c>
      <c r="L34" s="77"/>
      <c r="M34" s="77"/>
      <c r="R34" s="34" t="s">
        <v>41</v>
      </c>
      <c r="S34" s="67">
        <f>SUM(S22:S33)</f>
        <v>740</v>
      </c>
    </row>
    <row r="35" spans="1:19" s="3" customFormat="1" ht="15" customHeight="1" x14ac:dyDescent="0.25">
      <c r="A35" s="58" t="s">
        <v>51</v>
      </c>
      <c r="B35" s="13">
        <f>SUMIFS(INPUTS!$H:$H,INPUTS!$E:$E,$A35,INPUTS!$B:$B,B$31)</f>
        <v>0</v>
      </c>
      <c r="C35" s="13">
        <f>SUMIFS(INPUTS!$H:$H,INPUTS!$E:$E,$A35,INPUTS!$B:$B,C$31)</f>
        <v>0</v>
      </c>
      <c r="D35" s="13">
        <f>SUMIFS(INPUTS!$H:$H,INPUTS!$E:$E,$A35,INPUTS!$B:$B,D$31)</f>
        <v>0</v>
      </c>
      <c r="E35" s="13">
        <f>SUMIFS(INPUTS!$H:$H,INPUTS!$E:$E,$A35,INPUTS!$B:$B,E$31)</f>
        <v>0</v>
      </c>
      <c r="F35" s="13">
        <f>SUMIFS(INPUTS!$H:$H,INPUTS!$E:$E,$A35,INPUTS!$B:$B,F$31)</f>
        <v>0</v>
      </c>
      <c r="G35" s="13">
        <f>SUMIFS(INPUTS!$H:$H,INPUTS!$E:$E,$A35,INPUTS!$B:$B,G$31)</f>
        <v>0</v>
      </c>
      <c r="H35" s="23">
        <f>SUMIFS(INPUTS!$H:$H,INPUTS!$E:$E,$A35,INPUTS!$B:$B,H$31)</f>
        <v>0</v>
      </c>
      <c r="I35" s="26">
        <f t="shared" si="18"/>
        <v>0</v>
      </c>
      <c r="J35" s="22">
        <f>I35*workweeks</f>
        <v>0</v>
      </c>
      <c r="O35" s="16"/>
      <c r="P35" s="2"/>
      <c r="Q35" s="1"/>
      <c r="R35" s="34" t="s">
        <v>42</v>
      </c>
      <c r="S35" s="69">
        <f>S14-S34</f>
        <v>49260</v>
      </c>
    </row>
    <row r="36" spans="1:19" s="3" customFormat="1" ht="15" customHeight="1" x14ac:dyDescent="0.2">
      <c r="A36" s="58" t="s">
        <v>52</v>
      </c>
      <c r="B36" s="13">
        <f>SUMIFS(INPUTS!$H:$H,INPUTS!$E:$E,$A36,INPUTS!$B:$B,B$31)</f>
        <v>0</v>
      </c>
      <c r="C36" s="13">
        <f>SUMIFS(INPUTS!$H:$H,INPUTS!$E:$E,$A36,INPUTS!$B:$B,C$31)</f>
        <v>0</v>
      </c>
      <c r="D36" s="13">
        <f>SUMIFS(INPUTS!$H:$H,INPUTS!$E:$E,$A36,INPUTS!$B:$B,D$31)</f>
        <v>0</v>
      </c>
      <c r="E36" s="13">
        <f>SUMIFS(INPUTS!$H:$H,INPUTS!$E:$E,$A36,INPUTS!$B:$B,E$31)</f>
        <v>0</v>
      </c>
      <c r="F36" s="13">
        <f>SUMIFS(INPUTS!$H:$H,INPUTS!$E:$E,$A36,INPUTS!$B:$B,F$31)</f>
        <v>0</v>
      </c>
      <c r="G36" s="13">
        <f>SUMIFS(INPUTS!$H:$H,INPUTS!$E:$E,$A36,INPUTS!$B:$B,G$31)</f>
        <v>0</v>
      </c>
      <c r="H36" s="23">
        <f>SUMIFS(INPUTS!$H:$H,INPUTS!$E:$E,$A36,INPUTS!$B:$B,H$31)</f>
        <v>0</v>
      </c>
      <c r="I36" s="26">
        <f t="shared" si="18"/>
        <v>0</v>
      </c>
      <c r="J36" s="22">
        <f>I36*workweeks</f>
        <v>0</v>
      </c>
      <c r="M36" s="38"/>
      <c r="O36" s="16"/>
      <c r="P36" s="14"/>
      <c r="R36" s="59"/>
    </row>
    <row r="37" spans="1:19" s="3" customFormat="1" ht="15" customHeight="1" x14ac:dyDescent="0.2">
      <c r="A37" s="45" t="s">
        <v>14</v>
      </c>
      <c r="B37" s="46">
        <f t="shared" ref="B37:I37" si="19">SUM(B32:B36)</f>
        <v>0</v>
      </c>
      <c r="C37" s="46">
        <f t="shared" si="19"/>
        <v>0</v>
      </c>
      <c r="D37" s="46">
        <f t="shared" si="19"/>
        <v>0</v>
      </c>
      <c r="E37" s="46">
        <f t="shared" si="19"/>
        <v>0</v>
      </c>
      <c r="F37" s="46">
        <f t="shared" si="19"/>
        <v>0</v>
      </c>
      <c r="G37" s="46">
        <f t="shared" si="19"/>
        <v>0</v>
      </c>
      <c r="H37" s="47">
        <f t="shared" si="19"/>
        <v>0</v>
      </c>
      <c r="I37" s="48">
        <f t="shared" si="19"/>
        <v>0</v>
      </c>
      <c r="J37" s="49">
        <f>I37*52</f>
        <v>0</v>
      </c>
      <c r="L37" s="38"/>
      <c r="M37" s="38"/>
      <c r="O37" s="16"/>
      <c r="P37" s="14"/>
    </row>
    <row r="38" spans="1:19" ht="15" customHeight="1" x14ac:dyDescent="0.25">
      <c r="A38" s="20"/>
      <c r="B38" s="7" t="str">
        <f>IF(H31="","",IF((H31+1)&gt;$L$1,"",H31+1))</f>
        <v/>
      </c>
      <c r="C38" s="7" t="str">
        <f t="shared" ref="C38:G38" si="20">IF(B38="","",IF(AND((B38+1)&gt;$L$1,$S$6="N"),"",B38+1))</f>
        <v/>
      </c>
      <c r="D38" s="7" t="str">
        <f t="shared" si="20"/>
        <v/>
      </c>
      <c r="E38" s="7" t="str">
        <f t="shared" si="20"/>
        <v/>
      </c>
      <c r="F38" s="7" t="str">
        <f t="shared" si="20"/>
        <v/>
      </c>
      <c r="G38" s="7" t="str">
        <f t="shared" si="20"/>
        <v/>
      </c>
      <c r="H38" s="7" t="str">
        <f>IF(G38="","",IF(AND((G38+1)&gt;$L$1,$S$6="N"),"",G38+1))</f>
        <v/>
      </c>
      <c r="I38" s="30" t="str">
        <f>IFERROR("WEEK NUMBER " &amp;WEEKNUM(H38),"")</f>
        <v/>
      </c>
      <c r="J38" s="21"/>
      <c r="L38" s="38"/>
      <c r="M38" s="38"/>
      <c r="P38" s="14"/>
      <c r="Q38" s="3"/>
      <c r="R38" s="3"/>
      <c r="S38" s="3"/>
    </row>
    <row r="39" spans="1:19" ht="15" customHeight="1" x14ac:dyDescent="0.25">
      <c r="A39" s="58" t="s">
        <v>48</v>
      </c>
      <c r="B39" s="13">
        <f>SUMIFS(INPUTS!$H:$H,INPUTS!$E:$E,$A39,INPUTS!$B:$B,B$38)</f>
        <v>0</v>
      </c>
      <c r="C39" s="13">
        <f>SUMIFS(INPUTS!$H:$H,INPUTS!$E:$E,$A39,INPUTS!$B:$B,C$38)</f>
        <v>0</v>
      </c>
      <c r="D39" s="13">
        <f>SUMIFS(INPUTS!$H:$H,INPUTS!$E:$E,$A39,INPUTS!$B:$B,D$38)</f>
        <v>0</v>
      </c>
      <c r="E39" s="13">
        <f>SUMIFS(INPUTS!$H:$H,INPUTS!$E:$E,$A39,INPUTS!$B:$B,E$38)</f>
        <v>0</v>
      </c>
      <c r="F39" s="13">
        <f>SUMIFS(INPUTS!$H:$H,INPUTS!$E:$E,$A39,INPUTS!$B:$B,F$38)</f>
        <v>0</v>
      </c>
      <c r="G39" s="13">
        <f>SUMIFS(INPUTS!$H:$H,INPUTS!$E:$E,$A39,INPUTS!$B:$B,G$38)</f>
        <v>0</v>
      </c>
      <c r="H39" s="23">
        <f>SUMIFS(INPUTS!$H:$H,INPUTS!$E:$E,$A39,INPUTS!$B:$B,H$38)</f>
        <v>0</v>
      </c>
      <c r="I39" s="26">
        <f>SUM(B39:H39)</f>
        <v>0</v>
      </c>
      <c r="J39" s="22">
        <f>I39*workweeks</f>
        <v>0</v>
      </c>
      <c r="L39" s="38"/>
      <c r="M39" s="38"/>
      <c r="N39" s="38"/>
    </row>
    <row r="40" spans="1:19" ht="15" customHeight="1" x14ac:dyDescent="0.25">
      <c r="A40" s="58" t="s">
        <v>49</v>
      </c>
      <c r="B40" s="13">
        <f>SUMIFS(INPUTS!$H:$H,INPUTS!$E:$E,$A40,INPUTS!$B:$B,B$38)</f>
        <v>0</v>
      </c>
      <c r="C40" s="13">
        <f>SUMIFS(INPUTS!$H:$H,INPUTS!$E:$E,$A40,INPUTS!$B:$B,C$38)</f>
        <v>0</v>
      </c>
      <c r="D40" s="13">
        <f>SUMIFS(INPUTS!$H:$H,INPUTS!$E:$E,$A40,INPUTS!$B:$B,D$38)</f>
        <v>0</v>
      </c>
      <c r="E40" s="13">
        <f>SUMIFS(INPUTS!$H:$H,INPUTS!$E:$E,$A40,INPUTS!$B:$B,E$38)</f>
        <v>0</v>
      </c>
      <c r="F40" s="13">
        <f>SUMIFS(INPUTS!$H:$H,INPUTS!$E:$E,$A40,INPUTS!$B:$B,F$38)</f>
        <v>0</v>
      </c>
      <c r="G40" s="13">
        <f>SUMIFS(INPUTS!$H:$H,INPUTS!$E:$E,$A40,INPUTS!$B:$B,G$38)</f>
        <v>0</v>
      </c>
      <c r="H40" s="23">
        <f>SUMIFS(INPUTS!$H:$H,INPUTS!$E:$E,$A40,INPUTS!$B:$B,H$38)</f>
        <v>0</v>
      </c>
      <c r="I40" s="26">
        <f t="shared" ref="I40:I43" si="21">SUM(B40:H40)</f>
        <v>0</v>
      </c>
      <c r="J40" s="22">
        <f>I40*workweeks</f>
        <v>0</v>
      </c>
      <c r="L40" s="38"/>
      <c r="M40" s="38"/>
      <c r="N40" s="38"/>
    </row>
    <row r="41" spans="1:19" ht="15" customHeight="1" x14ac:dyDescent="0.25">
      <c r="A41" s="58" t="s">
        <v>50</v>
      </c>
      <c r="B41" s="13">
        <f>SUMIFS(INPUTS!$H:$H,INPUTS!$E:$E,$A41,INPUTS!$B:$B,B$38)</f>
        <v>0</v>
      </c>
      <c r="C41" s="13">
        <f>SUMIFS(INPUTS!$H:$H,INPUTS!$E:$E,$A41,INPUTS!$B:$B,C$38)</f>
        <v>0</v>
      </c>
      <c r="D41" s="13">
        <f>SUMIFS(INPUTS!$H:$H,INPUTS!$E:$E,$A41,INPUTS!$B:$B,D$38)</f>
        <v>0</v>
      </c>
      <c r="E41" s="13">
        <f>SUMIFS(INPUTS!$H:$H,INPUTS!$E:$E,$A41,INPUTS!$B:$B,E$38)</f>
        <v>0</v>
      </c>
      <c r="F41" s="13">
        <f>SUMIFS(INPUTS!$H:$H,INPUTS!$E:$E,$A41,INPUTS!$B:$B,F$38)</f>
        <v>0</v>
      </c>
      <c r="G41" s="13">
        <f>SUMIFS(INPUTS!$H:$H,INPUTS!$E:$E,$A41,INPUTS!$B:$B,G$38)</f>
        <v>0</v>
      </c>
      <c r="H41" s="23">
        <f>SUMIFS(INPUTS!$H:$H,INPUTS!$E:$E,$A41,INPUTS!$B:$B,H$38)</f>
        <v>0</v>
      </c>
      <c r="I41" s="26">
        <f t="shared" si="21"/>
        <v>0</v>
      </c>
      <c r="J41" s="22">
        <f>I41*workweeks</f>
        <v>0</v>
      </c>
      <c r="L41" s="38"/>
      <c r="M41" s="38"/>
      <c r="N41" s="38"/>
    </row>
    <row r="42" spans="1:19" s="3" customFormat="1" ht="15" customHeight="1" x14ac:dyDescent="0.25">
      <c r="A42" s="58" t="s">
        <v>51</v>
      </c>
      <c r="B42" s="13">
        <f>SUMIFS(INPUTS!$H:$H,INPUTS!$E:$E,$A42,INPUTS!$B:$B,B$38)</f>
        <v>0</v>
      </c>
      <c r="C42" s="13">
        <f>SUMIFS(INPUTS!$H:$H,INPUTS!$E:$E,$A42,INPUTS!$B:$B,C$38)</f>
        <v>0</v>
      </c>
      <c r="D42" s="13">
        <f>SUMIFS(INPUTS!$H:$H,INPUTS!$E:$E,$A42,INPUTS!$B:$B,D$38)</f>
        <v>0</v>
      </c>
      <c r="E42" s="13">
        <f>SUMIFS(INPUTS!$H:$H,INPUTS!$E:$E,$A42,INPUTS!$B:$B,E$38)</f>
        <v>0</v>
      </c>
      <c r="F42" s="13">
        <f>SUMIFS(INPUTS!$H:$H,INPUTS!$E:$E,$A42,INPUTS!$B:$B,F$38)</f>
        <v>0</v>
      </c>
      <c r="G42" s="13">
        <f>SUMIFS(INPUTS!$H:$H,INPUTS!$E:$E,$A42,INPUTS!$B:$B,G$38)</f>
        <v>0</v>
      </c>
      <c r="H42" s="23">
        <f>SUMIFS(INPUTS!$H:$H,INPUTS!$E:$E,$A42,INPUTS!$B:$B,H$38)</f>
        <v>0</v>
      </c>
      <c r="I42" s="26">
        <f t="shared" si="21"/>
        <v>0</v>
      </c>
      <c r="J42" s="22">
        <f>I42*workweeks</f>
        <v>0</v>
      </c>
      <c r="L42" s="38"/>
      <c r="M42" s="38"/>
      <c r="N42" s="38"/>
      <c r="O42" s="16"/>
      <c r="P42" s="2"/>
      <c r="Q42" s="1"/>
      <c r="R42" s="1"/>
      <c r="S42" s="1"/>
    </row>
    <row r="43" spans="1:19" s="3" customFormat="1" ht="15" customHeight="1" x14ac:dyDescent="0.2">
      <c r="A43" s="58" t="s">
        <v>52</v>
      </c>
      <c r="B43" s="13">
        <f>SUMIFS(INPUTS!$H:$H,INPUTS!$E:$E,$A43,INPUTS!$B:$B,B$38)</f>
        <v>0</v>
      </c>
      <c r="C43" s="13">
        <f>SUMIFS(INPUTS!$H:$H,INPUTS!$E:$E,$A43,INPUTS!$B:$B,C$38)</f>
        <v>0</v>
      </c>
      <c r="D43" s="13">
        <f>SUMIFS(INPUTS!$H:$H,INPUTS!$E:$E,$A43,INPUTS!$B:$B,D$38)</f>
        <v>0</v>
      </c>
      <c r="E43" s="13">
        <f>SUMIFS(INPUTS!$H:$H,INPUTS!$E:$E,$A43,INPUTS!$B:$B,E$38)</f>
        <v>0</v>
      </c>
      <c r="F43" s="13">
        <f>SUMIFS(INPUTS!$H:$H,INPUTS!$E:$E,$A43,INPUTS!$B:$B,F$38)</f>
        <v>0</v>
      </c>
      <c r="G43" s="13">
        <f>SUMIFS(INPUTS!$H:$H,INPUTS!$E:$E,$A43,INPUTS!$B:$B,G$38)</f>
        <v>0</v>
      </c>
      <c r="H43" s="23">
        <f>SUMIFS(INPUTS!$H:$H,INPUTS!$E:$E,$A43,INPUTS!$B:$B,H$38)</f>
        <v>0</v>
      </c>
      <c r="I43" s="26">
        <f t="shared" si="21"/>
        <v>0</v>
      </c>
      <c r="J43" s="22">
        <f>I43*workweeks</f>
        <v>0</v>
      </c>
      <c r="O43" s="16"/>
      <c r="P43" s="14"/>
    </row>
    <row r="44" spans="1:19" s="3" customFormat="1" ht="15" customHeight="1" thickBot="1" x14ac:dyDescent="0.25">
      <c r="A44" s="53" t="s">
        <v>14</v>
      </c>
      <c r="B44" s="54">
        <f t="shared" ref="B44:I44" si="22">SUM(B39:B43)</f>
        <v>0</v>
      </c>
      <c r="C44" s="54">
        <f t="shared" si="22"/>
        <v>0</v>
      </c>
      <c r="D44" s="54">
        <f t="shared" si="22"/>
        <v>0</v>
      </c>
      <c r="E44" s="54">
        <f t="shared" si="22"/>
        <v>0</v>
      </c>
      <c r="F44" s="54">
        <f t="shared" si="22"/>
        <v>0</v>
      </c>
      <c r="G44" s="54">
        <f t="shared" si="22"/>
        <v>0</v>
      </c>
      <c r="H44" s="55">
        <f t="shared" si="22"/>
        <v>0</v>
      </c>
      <c r="I44" s="56">
        <f t="shared" si="22"/>
        <v>0</v>
      </c>
      <c r="J44" s="57">
        <f>I44*52</f>
        <v>0</v>
      </c>
      <c r="O44" s="16"/>
      <c r="P44" s="14"/>
    </row>
    <row r="45" spans="1:19" ht="15" customHeight="1" x14ac:dyDescent="0.25">
      <c r="P45" s="14"/>
      <c r="Q45" s="3"/>
      <c r="R45" s="3"/>
      <c r="S45" s="3"/>
    </row>
    <row r="46" spans="1:19" ht="15" customHeight="1" x14ac:dyDescent="0.25"/>
    <row r="47" spans="1:19" ht="15" customHeight="1" x14ac:dyDescent="0.25"/>
    <row r="48" spans="1:19" ht="15" customHeight="1" x14ac:dyDescent="0.25"/>
    <row r="49" spans="8:8" ht="15" customHeight="1" x14ac:dyDescent="0.25"/>
    <row r="51" spans="8:8" ht="15" customHeight="1" x14ac:dyDescent="0.25"/>
    <row r="52" spans="8:8" ht="15" customHeight="1" x14ac:dyDescent="0.25"/>
    <row r="53" spans="8:8" ht="15" customHeight="1" x14ac:dyDescent="0.25"/>
    <row r="54" spans="8:8" ht="15" hidden="1" customHeight="1" x14ac:dyDescent="0.25">
      <c r="H54" s="4" t="s">
        <v>0</v>
      </c>
    </row>
    <row r="55" spans="8:8" ht="15" hidden="1" customHeight="1" x14ac:dyDescent="0.25">
      <c r="H55" s="4" t="s">
        <v>1</v>
      </c>
    </row>
    <row r="56" spans="8:8" ht="15" hidden="1" customHeight="1" x14ac:dyDescent="0.25">
      <c r="H56" s="4" t="s">
        <v>2</v>
      </c>
    </row>
    <row r="57" spans="8:8" ht="15" hidden="1" customHeight="1" x14ac:dyDescent="0.25">
      <c r="H57" s="4" t="s">
        <v>3</v>
      </c>
    </row>
    <row r="58" spans="8:8" ht="15" hidden="1" customHeight="1" x14ac:dyDescent="0.25">
      <c r="H58" s="4" t="s">
        <v>4</v>
      </c>
    </row>
    <row r="59" spans="8:8" ht="15" hidden="1" customHeight="1" x14ac:dyDescent="0.25">
      <c r="H59" s="4" t="s">
        <v>5</v>
      </c>
    </row>
    <row r="60" spans="8:8" ht="15" hidden="1" customHeight="1" x14ac:dyDescent="0.25">
      <c r="H60" s="4" t="s">
        <v>6</v>
      </c>
    </row>
    <row r="61" spans="8:8" hidden="1" x14ac:dyDescent="0.25">
      <c r="H61" s="4" t="s">
        <v>7</v>
      </c>
    </row>
    <row r="62" spans="8:8" hidden="1" x14ac:dyDescent="0.25">
      <c r="H62" s="4" t="s">
        <v>8</v>
      </c>
    </row>
    <row r="63" spans="8:8" hidden="1" x14ac:dyDescent="0.25">
      <c r="H63" s="4" t="s">
        <v>9</v>
      </c>
    </row>
    <row r="64" spans="8:8" hidden="1" x14ac:dyDescent="0.25">
      <c r="H64" s="4" t="s">
        <v>10</v>
      </c>
    </row>
    <row r="65" spans="8:8" hidden="1" x14ac:dyDescent="0.25">
      <c r="H65" s="4" t="s">
        <v>11</v>
      </c>
    </row>
    <row r="66" spans="8:8" hidden="1" x14ac:dyDescent="0.25"/>
  </sheetData>
  <sheetProtection algorithmName="SHA-512" hashValue="mFBL5IBDzecwh0OFTsMFGtQeVMGM0VgcNL6fr2Ah8T3b4szUuxfG5DhD3gX51i1vx5R2N9MeeV4FP7j9fftFLw==" saltValue="qqk1fqULOhBT/EfWHB06cw==" spinCount="100000" sheet="1" objects="1" scenarios="1"/>
  <mergeCells count="7">
    <mergeCell ref="B1:E1"/>
    <mergeCell ref="F1:H1"/>
    <mergeCell ref="R20:S20"/>
    <mergeCell ref="R9:S9"/>
    <mergeCell ref="L7:M10"/>
    <mergeCell ref="L19:M22"/>
    <mergeCell ref="L31:M34"/>
  </mergeCells>
  <phoneticPr fontId="14" type="noConversion"/>
  <conditionalFormatting sqref="B4:J29 B31:J36 B38:J43">
    <cfRule type="expression" dxfId="3" priority="4">
      <formula>B4=0</formula>
    </cfRule>
  </conditionalFormatting>
  <conditionalFormatting sqref="B30:J30">
    <cfRule type="expression" dxfId="2" priority="3">
      <formula>B30=0</formula>
    </cfRule>
  </conditionalFormatting>
  <conditionalFormatting sqref="B44:J44">
    <cfRule type="expression" dxfId="1" priority="1">
      <formula>B44=0</formula>
    </cfRule>
  </conditionalFormatting>
  <conditionalFormatting sqref="B37:J37">
    <cfRule type="expression" dxfId="0" priority="2">
      <formula>B37=0</formula>
    </cfRule>
  </conditionalFormatting>
  <dataValidations count="2">
    <dataValidation type="list" allowBlank="1" showInputMessage="1" showErrorMessage="1" sqref="B1:E1" xr:uid="{00000000-0002-0000-0000-000000000000}">
      <formula1>MonthList</formula1>
    </dataValidation>
    <dataValidation type="list" allowBlank="1" showInputMessage="1" showErrorMessage="1" sqref="S6" xr:uid="{9A9D19A0-0E3E-4457-9DAC-0B4C99CF17DE}">
      <formula1>"Y,N"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5B2C-4759-4FDF-A8FE-2EF77656DF3E}">
  <dimension ref="B1:L7"/>
  <sheetViews>
    <sheetView showGridLines="0" workbookViewId="0">
      <selection activeCell="B1" sqref="B1"/>
    </sheetView>
  </sheetViews>
  <sheetFormatPr defaultColWidth="20.7109375" defaultRowHeight="15" x14ac:dyDescent="0.25"/>
  <cols>
    <col min="1" max="1" width="20.7109375" style="2"/>
    <col min="2" max="2" width="20.7109375" style="40"/>
    <col min="3" max="4" width="20.7109375" style="41"/>
    <col min="5" max="5" width="20.7109375" style="42"/>
    <col min="6" max="6" width="21.85546875" style="42" bestFit="1" customWidth="1"/>
    <col min="7" max="7" width="21.7109375" style="42" bestFit="1" customWidth="1"/>
    <col min="8" max="8" width="20.7109375" style="43"/>
    <col min="9" max="11" width="20.7109375" style="2"/>
    <col min="12" max="12" width="20.7109375" style="44"/>
    <col min="13" max="16384" width="20.7109375" style="2"/>
  </cols>
  <sheetData>
    <row r="1" spans="2:12" s="6" customFormat="1" ht="30" x14ac:dyDescent="0.25">
      <c r="B1" s="11" t="s">
        <v>23</v>
      </c>
      <c r="C1" s="36" t="s">
        <v>43</v>
      </c>
      <c r="D1" s="36" t="s">
        <v>44</v>
      </c>
      <c r="E1" s="8" t="s">
        <v>13</v>
      </c>
      <c r="F1" s="8" t="s">
        <v>58</v>
      </c>
      <c r="G1" s="8" t="s">
        <v>25</v>
      </c>
      <c r="H1" s="12" t="s">
        <v>24</v>
      </c>
      <c r="J1" s="39" t="s">
        <v>22</v>
      </c>
      <c r="K1" s="9" t="s">
        <v>13</v>
      </c>
      <c r="L1" s="10" t="s">
        <v>26</v>
      </c>
    </row>
    <row r="2" spans="2:12" x14ac:dyDescent="0.25">
      <c r="B2" s="40">
        <v>44011</v>
      </c>
      <c r="C2" s="41">
        <f>YEAR(tblInputs[[#This Row],[DATE]])</f>
        <v>2020</v>
      </c>
      <c r="D2" s="41">
        <f>MONTH(tblInputs[[#This Row],[DATE]])</f>
        <v>6</v>
      </c>
      <c r="E2" s="42" t="s">
        <v>53</v>
      </c>
      <c r="G2" s="42">
        <v>250</v>
      </c>
      <c r="H2" s="43">
        <f t="shared" ref="H2:H7" si="0">IF(E2="","",IF(G2="",F2*VLOOKUP(E2,K:L,2,FALSE),G2))</f>
        <v>250</v>
      </c>
      <c r="K2" s="2" t="s">
        <v>55</v>
      </c>
      <c r="L2" s="44">
        <v>30</v>
      </c>
    </row>
    <row r="3" spans="2:12" x14ac:dyDescent="0.25">
      <c r="B3" s="40">
        <v>44013</v>
      </c>
      <c r="C3" s="41">
        <f>YEAR(tblInputs[[#This Row],[DATE]])</f>
        <v>2020</v>
      </c>
      <c r="D3" s="41">
        <f>MONTH(tblInputs[[#This Row],[DATE]])</f>
        <v>7</v>
      </c>
      <c r="E3" s="42" t="s">
        <v>55</v>
      </c>
      <c r="F3" s="42">
        <v>1</v>
      </c>
      <c r="H3" s="43">
        <f>IF(E3="","",IF(G3="",F3*VLOOKUP(E3,K:L,2,FALSE),G3))</f>
        <v>30</v>
      </c>
      <c r="K3" s="2" t="s">
        <v>56</v>
      </c>
      <c r="L3" s="44">
        <v>35</v>
      </c>
    </row>
    <row r="4" spans="2:12" x14ac:dyDescent="0.25">
      <c r="B4" s="40">
        <v>44014</v>
      </c>
      <c r="C4" s="41">
        <f>YEAR(tblInputs[[#This Row],[DATE]])</f>
        <v>2020</v>
      </c>
      <c r="D4" s="41">
        <f>MONTH(tblInputs[[#This Row],[DATE]])</f>
        <v>7</v>
      </c>
      <c r="E4" s="42" t="s">
        <v>56</v>
      </c>
      <c r="F4" s="42">
        <v>2</v>
      </c>
      <c r="H4" s="43">
        <f t="shared" si="0"/>
        <v>70</v>
      </c>
    </row>
    <row r="5" spans="2:12" x14ac:dyDescent="0.25">
      <c r="B5" s="40">
        <v>44014</v>
      </c>
      <c r="C5" s="41">
        <f>YEAR(tblInputs[[#This Row],[DATE]])</f>
        <v>2020</v>
      </c>
      <c r="D5" s="41">
        <f>MONTH(tblInputs[[#This Row],[DATE]])</f>
        <v>7</v>
      </c>
      <c r="E5" s="42" t="s">
        <v>55</v>
      </c>
      <c r="F5" s="42">
        <v>8</v>
      </c>
      <c r="H5" s="43">
        <f t="shared" si="0"/>
        <v>240</v>
      </c>
    </row>
    <row r="6" spans="2:12" x14ac:dyDescent="0.25">
      <c r="B6" s="40">
        <v>44015</v>
      </c>
      <c r="C6" s="41">
        <f>YEAR(tblInputs[[#This Row],[DATE]])</f>
        <v>2020</v>
      </c>
      <c r="D6" s="41">
        <f>MONTH(tblInputs[[#This Row],[DATE]])</f>
        <v>7</v>
      </c>
      <c r="E6" s="42" t="s">
        <v>54</v>
      </c>
      <c r="G6" s="42">
        <v>100</v>
      </c>
      <c r="H6" s="43">
        <f t="shared" si="0"/>
        <v>100</v>
      </c>
    </row>
    <row r="7" spans="2:12" x14ac:dyDescent="0.25">
      <c r="B7" s="40">
        <v>44043</v>
      </c>
      <c r="C7" s="41">
        <f>YEAR(tblInputs[[#This Row],[DATE]])</f>
        <v>2020</v>
      </c>
      <c r="D7" s="41">
        <f>MONTH(tblInputs[[#This Row],[DATE]])</f>
        <v>7</v>
      </c>
      <c r="E7" s="42" t="s">
        <v>57</v>
      </c>
      <c r="G7" s="42">
        <v>50</v>
      </c>
      <c r="H7" s="43">
        <f t="shared" si="0"/>
        <v>50</v>
      </c>
    </row>
  </sheetData>
  <pageMargins left="0.7" right="0.7" top="0.75" bottom="0.75" header="0.3" footer="0.3"/>
  <tableParts count="2">
    <tablePart r:id="rId1"/>
    <tablePart r:id="rId2"/>
  </tableParts>
</worksheet>
</file>

<file path=customUI/_rels/customUI.xml.rels>&#65279;<?xml version="1.0" encoding="utf-8"?><Relationships xmlns="http://schemas.openxmlformats.org/package/2006/relationships"><Relationship Type="http://schemas.openxmlformats.org/officeDocument/2006/relationships/image" Target="images/h2eicon0.png" Id="h2eicon" /></Relationships>
</file>

<file path=customUI/_rels/customUI14.xml.rels>&#65279;<?xml version="1.0" encoding="utf-8"?><Relationships xmlns="http://schemas.openxmlformats.org/package/2006/relationships"><Relationship Type="http://schemas.openxmlformats.org/officeDocument/2006/relationships/image" Target="images/h2eicon.png" Id="h2eicon" /></Relationships>
</file>

<file path=customUI/customUI.xml><?xml version="1.0" encoding="utf-8"?>
<customUI xmlns="http://schemas.microsoft.com/office/2006/01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customUI/customUI14.xml><?xml version="1.0" encoding="utf-8"?>
<customUI xmlns="http://schemas.microsoft.com/office/2009/07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CALENDAR</vt:lpstr>
      <vt:lpstr>INPUTS</vt:lpstr>
      <vt:lpstr>currentmonth</vt:lpstr>
      <vt:lpstr>currentrunrate</vt:lpstr>
      <vt:lpstr>currentyear</vt:lpstr>
      <vt:lpstr>MonthList</vt:lpstr>
      <vt:lpstr>monthlytotal</vt:lpstr>
      <vt:lpstr>partial</vt:lpstr>
      <vt:lpstr>workweeks</vt:lpstr>
      <vt:lpstr>YTDIncome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David J</cp:lastModifiedBy>
  <dcterms:created xsi:type="dcterms:W3CDTF">2016-01-14T05:30:51Z</dcterms:created>
  <dcterms:modified xsi:type="dcterms:W3CDTF">2020-07-04T03:10:55Z</dcterms:modified>
</cp:coreProperties>
</file>