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pivotTables/pivotTable1.xml" ContentType="application/vnd.openxmlformats-officedocument.spreadsheetml.pivot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UI/images/h2eicon0.png" ContentType="image/.png"/>
  <Override PartName="/customUI/images/h2eicon.png" ContentType="image/.png"/>
</Types>
</file>

<file path=_rels/.rels><?xml version="1.0" encoding="UTF-8" standalone="yes"?>
<Relationships xmlns="http://schemas.openxmlformats.org/package/2006/relationships"><Relationship Id="Rb3097a87a1494cc3" Type="http://schemas.microsoft.com/office/2006/relationships/ui/extensibility" Target="customUI/customUI.xml"/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a7fd8bcb1aff480c" Type="http://schemas.microsoft.com/office/2007/relationships/ui/extensibility" Target="customUI/customUI14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hris\Desktop\"/>
    </mc:Choice>
  </mc:AlternateContent>
  <xr:revisionPtr revIDLastSave="0" documentId="13_ncr:1_{0CBF3E58-83EC-4908-8437-C2DEAD228FC4}" xr6:coauthVersionLast="47" xr6:coauthVersionMax="47" xr10:uidLastSave="{00000000-0000-0000-0000-000000000000}"/>
  <bookViews>
    <workbookView xWindow="28680" yWindow="-120" windowWidth="29040" windowHeight="15720" xr2:uid="{07F52AA9-8B7B-4195-A60B-CAFBDBCD9166}"/>
  </bookViews>
  <sheets>
    <sheet name="ACTUALS" sheetId="6" r:id="rId1"/>
    <sheet name="PREDICTION.BLANK" sheetId="5" r:id="rId2"/>
    <sheet name="PREDICTION.RESULTS" sheetId="3" r:id="rId3"/>
    <sheet name="SCORING.RULES" sheetId="4" r:id="rId4"/>
  </sheets>
  <definedNames>
    <definedName name="_xlnm._FilterDatabase" localSheetId="0" hidden="1">ACTUALS!$B$52:$P$67</definedName>
    <definedName name="_xlnm._FilterDatabase" localSheetId="1" hidden="1">PREDICTION.BLANK!$B$52:$P$67</definedName>
    <definedName name="CorrectNumberofGoals">SCORING.RULES!$B$2</definedName>
    <definedName name="CorrectResult">SCORING.RULES!$B$3</definedName>
    <definedName name="CorrectScore">SCORING.RULES!$B$4</definedName>
    <definedName name="CorrectStage">SCORING.RULES!$B$5</definedName>
    <definedName name="EliminationStages">ACTUALS!$E$70:$F$74</definedName>
    <definedName name="Stadiums" localSheetId="0">ACTUALS!$V$5:$V$12</definedName>
    <definedName name="Stadiums" localSheetId="1">PREDICTION.BLANK!$V$5:$V$12</definedName>
    <definedName name="Stadiums">#REF!</definedName>
    <definedName name="Stage1">ACTUALS!$F$70</definedName>
    <definedName name="Stage2">ACTUALS!$F$71</definedName>
    <definedName name="Stage3">ACTUALS!$F$72</definedName>
    <definedName name="Stage4">ACTUALS!$F$73</definedName>
    <definedName name="Stage5">ACTUALS!$F$74</definedName>
    <definedName name="WatchList" localSheetId="0">ACTUALS!$FD$30</definedName>
    <definedName name="WatchList" localSheetId="1">PREDICTION.BLANK!$FD$30</definedName>
    <definedName name="WatchList">#REF!</definedName>
  </definedNames>
  <calcPr calcId="191029"/>
  <pivotCaches>
    <pivotCache cacheId="187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6" i="3" l="1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G66" i="3"/>
  <c r="K66" i="3" s="1"/>
  <c r="G67" i="3"/>
  <c r="K67" i="3" s="1"/>
  <c r="G68" i="3"/>
  <c r="G69" i="3"/>
  <c r="G70" i="3"/>
  <c r="G71" i="3"/>
  <c r="G72" i="3"/>
  <c r="K72" i="3" s="1"/>
  <c r="G73" i="3"/>
  <c r="K73" i="3" s="1"/>
  <c r="G74" i="3"/>
  <c r="G75" i="3"/>
  <c r="G76" i="3"/>
  <c r="G77" i="3"/>
  <c r="G78" i="3"/>
  <c r="K78" i="3" s="1"/>
  <c r="G79" i="3"/>
  <c r="K79" i="3" s="1"/>
  <c r="G80" i="3"/>
  <c r="G81" i="3"/>
  <c r="G82" i="3"/>
  <c r="G83" i="3"/>
  <c r="G84" i="3"/>
  <c r="K84" i="3" s="1"/>
  <c r="G85" i="3"/>
  <c r="K85" i="3" s="1"/>
  <c r="G86" i="3"/>
  <c r="G87" i="3"/>
  <c r="G88" i="3"/>
  <c r="G89" i="3"/>
  <c r="G90" i="3"/>
  <c r="K90" i="3" s="1"/>
  <c r="G91" i="3"/>
  <c r="K91" i="3" s="1"/>
  <c r="G92" i="3"/>
  <c r="G93" i="3"/>
  <c r="G94" i="3"/>
  <c r="G95" i="3"/>
  <c r="G96" i="3"/>
  <c r="K96" i="3" s="1"/>
  <c r="G97" i="3"/>
  <c r="K97" i="3" s="1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K68" i="3"/>
  <c r="K69" i="3"/>
  <c r="K70" i="3"/>
  <c r="K71" i="3"/>
  <c r="K74" i="3"/>
  <c r="K75" i="3"/>
  <c r="K76" i="3"/>
  <c r="K77" i="3"/>
  <c r="K80" i="3"/>
  <c r="K81" i="3"/>
  <c r="K82" i="3"/>
  <c r="K83" i="3"/>
  <c r="K86" i="3"/>
  <c r="K87" i="3"/>
  <c r="K88" i="3"/>
  <c r="K89" i="3"/>
  <c r="K92" i="3"/>
  <c r="K93" i="3"/>
  <c r="K94" i="3"/>
  <c r="K9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K11" i="3"/>
  <c r="FD30" i="6"/>
  <c r="E2" i="3"/>
  <c r="F2" i="3"/>
  <c r="G2" i="3"/>
  <c r="H2" i="3"/>
  <c r="I2" i="3"/>
  <c r="J2" i="3"/>
  <c r="G39" i="5"/>
  <c r="P67" i="6"/>
  <c r="O67" i="6"/>
  <c r="K65" i="3" s="1"/>
  <c r="P66" i="6"/>
  <c r="O66" i="6"/>
  <c r="P65" i="6"/>
  <c r="O65" i="6"/>
  <c r="P64" i="6"/>
  <c r="O64" i="6"/>
  <c r="P63" i="6"/>
  <c r="O63" i="6"/>
  <c r="P62" i="6"/>
  <c r="O62" i="6"/>
  <c r="K60" i="3" s="1"/>
  <c r="P61" i="6"/>
  <c r="O61" i="6"/>
  <c r="P60" i="6"/>
  <c r="O60" i="6"/>
  <c r="P59" i="6"/>
  <c r="O59" i="6"/>
  <c r="K57" i="3" s="1"/>
  <c r="P58" i="6"/>
  <c r="O58" i="6"/>
  <c r="P57" i="6"/>
  <c r="O57" i="6"/>
  <c r="K55" i="3" s="1"/>
  <c r="P56" i="6"/>
  <c r="O56" i="6"/>
  <c r="K54" i="3" s="1"/>
  <c r="P55" i="6"/>
  <c r="O55" i="6"/>
  <c r="P54" i="6"/>
  <c r="O54" i="6"/>
  <c r="P53" i="6"/>
  <c r="O53" i="6"/>
  <c r="K51" i="3" s="1"/>
  <c r="P52" i="6"/>
  <c r="O52" i="6"/>
  <c r="K50" i="3" s="1"/>
  <c r="P51" i="6"/>
  <c r="O51" i="6"/>
  <c r="L51" i="6"/>
  <c r="K51" i="6"/>
  <c r="P50" i="6"/>
  <c r="O50" i="6"/>
  <c r="K48" i="3" s="1"/>
  <c r="L50" i="6"/>
  <c r="K50" i="6"/>
  <c r="P49" i="6"/>
  <c r="O49" i="6"/>
  <c r="K47" i="3" s="1"/>
  <c r="L49" i="6"/>
  <c r="K49" i="6"/>
  <c r="P48" i="6"/>
  <c r="O48" i="6"/>
  <c r="L48" i="6"/>
  <c r="K48" i="6"/>
  <c r="P47" i="6"/>
  <c r="O47" i="6"/>
  <c r="K45" i="3" s="1"/>
  <c r="L47" i="6"/>
  <c r="K47" i="6"/>
  <c r="P46" i="6"/>
  <c r="O46" i="6"/>
  <c r="K44" i="3" s="1"/>
  <c r="L46" i="6"/>
  <c r="K46" i="6"/>
  <c r="P45" i="6"/>
  <c r="O45" i="6"/>
  <c r="L45" i="6"/>
  <c r="K45" i="6"/>
  <c r="P44" i="6"/>
  <c r="O44" i="6"/>
  <c r="K42" i="3" s="1"/>
  <c r="L44" i="6"/>
  <c r="K44" i="6"/>
  <c r="P43" i="6"/>
  <c r="O43" i="6"/>
  <c r="K41" i="3" s="1"/>
  <c r="L43" i="6"/>
  <c r="K43" i="6"/>
  <c r="AS42" i="6"/>
  <c r="P42" i="6"/>
  <c r="O42" i="6"/>
  <c r="L42" i="6"/>
  <c r="K42" i="6"/>
  <c r="AS41" i="6"/>
  <c r="P41" i="6"/>
  <c r="O41" i="6"/>
  <c r="K39" i="3" s="1"/>
  <c r="L41" i="6"/>
  <c r="K41" i="6"/>
  <c r="AS40" i="6"/>
  <c r="P40" i="6"/>
  <c r="O40" i="6"/>
  <c r="K38" i="3" s="1"/>
  <c r="L40" i="6"/>
  <c r="K40" i="6"/>
  <c r="AS39" i="6"/>
  <c r="P39" i="6"/>
  <c r="O39" i="6"/>
  <c r="K37" i="3" s="1"/>
  <c r="L39" i="6"/>
  <c r="K39" i="6"/>
  <c r="AS38" i="6"/>
  <c r="P38" i="6"/>
  <c r="O38" i="6"/>
  <c r="L38" i="6"/>
  <c r="K38" i="6"/>
  <c r="AS37" i="6"/>
  <c r="P37" i="6"/>
  <c r="O37" i="6"/>
  <c r="K35" i="3" s="1"/>
  <c r="L37" i="6"/>
  <c r="K37" i="6"/>
  <c r="AS36" i="6"/>
  <c r="P36" i="6"/>
  <c r="O36" i="6"/>
  <c r="L36" i="6"/>
  <c r="K36" i="6"/>
  <c r="AS35" i="6"/>
  <c r="P35" i="6"/>
  <c r="O35" i="6"/>
  <c r="L35" i="6"/>
  <c r="K35" i="6"/>
  <c r="AS34" i="6"/>
  <c r="P34" i="6"/>
  <c r="O34" i="6"/>
  <c r="K32" i="3" s="1"/>
  <c r="L34" i="6"/>
  <c r="K34" i="6"/>
  <c r="AS33" i="6"/>
  <c r="P33" i="6"/>
  <c r="O33" i="6"/>
  <c r="Q33" i="6" s="1"/>
  <c r="L33" i="6"/>
  <c r="K33" i="6"/>
  <c r="AS32" i="6"/>
  <c r="P32" i="6"/>
  <c r="O32" i="6"/>
  <c r="L32" i="6"/>
  <c r="K32" i="6"/>
  <c r="AS31" i="6"/>
  <c r="P31" i="6"/>
  <c r="O31" i="6"/>
  <c r="K29" i="3" s="1"/>
  <c r="L31" i="6"/>
  <c r="K31" i="6"/>
  <c r="AS30" i="6"/>
  <c r="P30" i="6"/>
  <c r="O30" i="6"/>
  <c r="L30" i="6"/>
  <c r="K30" i="6"/>
  <c r="AS29" i="6"/>
  <c r="P29" i="6"/>
  <c r="O29" i="6"/>
  <c r="L29" i="6"/>
  <c r="K29" i="6"/>
  <c r="AS28" i="6"/>
  <c r="P28" i="6"/>
  <c r="O28" i="6"/>
  <c r="K26" i="3" s="1"/>
  <c r="L28" i="6"/>
  <c r="K28" i="6"/>
  <c r="AS27" i="6"/>
  <c r="P27" i="6"/>
  <c r="O27" i="6"/>
  <c r="K25" i="3" s="1"/>
  <c r="L27" i="6"/>
  <c r="K27" i="6"/>
  <c r="AS26" i="6"/>
  <c r="P26" i="6"/>
  <c r="O26" i="6"/>
  <c r="L26" i="6"/>
  <c r="K26" i="6"/>
  <c r="AS25" i="6"/>
  <c r="P25" i="6"/>
  <c r="O25" i="6"/>
  <c r="K23" i="3" s="1"/>
  <c r="L25" i="6"/>
  <c r="K25" i="6"/>
  <c r="AS24" i="6"/>
  <c r="P24" i="6"/>
  <c r="O24" i="6"/>
  <c r="L24" i="6"/>
  <c r="K24" i="6"/>
  <c r="AS23" i="6"/>
  <c r="P23" i="6"/>
  <c r="O23" i="6"/>
  <c r="L23" i="6"/>
  <c r="K23" i="6"/>
  <c r="AS22" i="6"/>
  <c r="P22" i="6"/>
  <c r="O22" i="6"/>
  <c r="K20" i="3" s="1"/>
  <c r="L22" i="6"/>
  <c r="K22" i="6"/>
  <c r="AS21" i="6"/>
  <c r="P21" i="6"/>
  <c r="O21" i="6"/>
  <c r="K19" i="3" s="1"/>
  <c r="L21" i="6"/>
  <c r="K21" i="6"/>
  <c r="AS20" i="6"/>
  <c r="P20" i="6"/>
  <c r="O20" i="6"/>
  <c r="L20" i="6"/>
  <c r="K20" i="6"/>
  <c r="AS19" i="6"/>
  <c r="P19" i="6"/>
  <c r="O19" i="6"/>
  <c r="K17" i="3" s="1"/>
  <c r="L19" i="6"/>
  <c r="K19" i="6"/>
  <c r="AS18" i="6"/>
  <c r="P18" i="6"/>
  <c r="O18" i="6"/>
  <c r="L18" i="6"/>
  <c r="K18" i="6"/>
  <c r="AS17" i="6"/>
  <c r="P17" i="6"/>
  <c r="O17" i="6"/>
  <c r="K15" i="3" s="1"/>
  <c r="L17" i="6"/>
  <c r="K17" i="6"/>
  <c r="AS16" i="6"/>
  <c r="P16" i="6"/>
  <c r="O16" i="6"/>
  <c r="K14" i="3" s="1"/>
  <c r="L16" i="6"/>
  <c r="K16" i="6"/>
  <c r="AS15" i="6"/>
  <c r="P15" i="6"/>
  <c r="O15" i="6"/>
  <c r="K13" i="3" s="1"/>
  <c r="L15" i="6"/>
  <c r="K15" i="6"/>
  <c r="AS14" i="6"/>
  <c r="P14" i="6"/>
  <c r="O14" i="6"/>
  <c r="L14" i="6"/>
  <c r="K14" i="6"/>
  <c r="AS13" i="6"/>
  <c r="P13" i="6"/>
  <c r="O13" i="6"/>
  <c r="L13" i="6"/>
  <c r="K13" i="6"/>
  <c r="AS12" i="6"/>
  <c r="P12" i="6"/>
  <c r="O12" i="6"/>
  <c r="L12" i="6"/>
  <c r="K12" i="6"/>
  <c r="AS11" i="6"/>
  <c r="P11" i="6"/>
  <c r="O11" i="6"/>
  <c r="L11" i="6"/>
  <c r="K11" i="6"/>
  <c r="AS10" i="6"/>
  <c r="P10" i="6"/>
  <c r="O10" i="6"/>
  <c r="L10" i="6"/>
  <c r="K10" i="6"/>
  <c r="AS9" i="6"/>
  <c r="P9" i="6"/>
  <c r="O9" i="6"/>
  <c r="K7" i="3" s="1"/>
  <c r="L9" i="6"/>
  <c r="K9" i="6"/>
  <c r="AS8" i="6"/>
  <c r="P8" i="6"/>
  <c r="O8" i="6"/>
  <c r="J8" i="6" s="1"/>
  <c r="L6" i="3" s="1"/>
  <c r="L8" i="6"/>
  <c r="K8" i="6"/>
  <c r="AS7" i="6"/>
  <c r="P7" i="6"/>
  <c r="O7" i="6"/>
  <c r="K5" i="3" s="1"/>
  <c r="L7" i="6"/>
  <c r="K7" i="6"/>
  <c r="A7" i="6"/>
  <c r="G4" i="6" s="1"/>
  <c r="AS6" i="6"/>
  <c r="P6" i="6"/>
  <c r="O6" i="6"/>
  <c r="K4" i="3" s="1"/>
  <c r="L6" i="6"/>
  <c r="K6" i="6"/>
  <c r="AS5" i="6"/>
  <c r="P5" i="6"/>
  <c r="K3" i="3" s="1"/>
  <c r="O5" i="6"/>
  <c r="L5" i="6"/>
  <c r="K5" i="6"/>
  <c r="AS4" i="6"/>
  <c r="P4" i="6"/>
  <c r="O4" i="6"/>
  <c r="L4" i="6"/>
  <c r="K4" i="6"/>
  <c r="P67" i="5"/>
  <c r="O67" i="5"/>
  <c r="P66" i="5"/>
  <c r="O66" i="5"/>
  <c r="P65" i="5"/>
  <c r="O65" i="5"/>
  <c r="P64" i="5"/>
  <c r="O64" i="5"/>
  <c r="P63" i="5"/>
  <c r="O63" i="5"/>
  <c r="P62" i="5"/>
  <c r="O62" i="5"/>
  <c r="P61" i="5"/>
  <c r="O61" i="5"/>
  <c r="P60" i="5"/>
  <c r="O60" i="5"/>
  <c r="P59" i="5"/>
  <c r="O59" i="5"/>
  <c r="P58" i="5"/>
  <c r="O58" i="5"/>
  <c r="P57" i="5"/>
  <c r="O57" i="5"/>
  <c r="P56" i="5"/>
  <c r="O56" i="5"/>
  <c r="P55" i="5"/>
  <c r="O55" i="5"/>
  <c r="P54" i="5"/>
  <c r="O54" i="5"/>
  <c r="P53" i="5"/>
  <c r="O53" i="5"/>
  <c r="P52" i="5"/>
  <c r="O52" i="5"/>
  <c r="P51" i="5"/>
  <c r="O51" i="5"/>
  <c r="R51" i="5" s="1"/>
  <c r="L51" i="5"/>
  <c r="K51" i="5"/>
  <c r="P50" i="5"/>
  <c r="O50" i="5"/>
  <c r="L50" i="5"/>
  <c r="K50" i="5"/>
  <c r="P49" i="5"/>
  <c r="O49" i="5"/>
  <c r="L49" i="5"/>
  <c r="K49" i="5"/>
  <c r="P48" i="5"/>
  <c r="O48" i="5"/>
  <c r="L48" i="5"/>
  <c r="K48" i="5"/>
  <c r="P47" i="5"/>
  <c r="O47" i="5"/>
  <c r="L47" i="5"/>
  <c r="K47" i="5"/>
  <c r="P46" i="5"/>
  <c r="O46" i="5"/>
  <c r="L46" i="5"/>
  <c r="K46" i="5"/>
  <c r="P45" i="5"/>
  <c r="O45" i="5"/>
  <c r="J45" i="5" s="1"/>
  <c r="L45" i="5"/>
  <c r="K45" i="5"/>
  <c r="P44" i="5"/>
  <c r="O44" i="5"/>
  <c r="L44" i="5"/>
  <c r="K44" i="5"/>
  <c r="P43" i="5"/>
  <c r="O43" i="5"/>
  <c r="L43" i="5"/>
  <c r="K43" i="5"/>
  <c r="AS42" i="5"/>
  <c r="P42" i="5"/>
  <c r="O42" i="5"/>
  <c r="L42" i="5"/>
  <c r="K42" i="5"/>
  <c r="AS41" i="5"/>
  <c r="P41" i="5"/>
  <c r="O41" i="5"/>
  <c r="L41" i="5"/>
  <c r="K41" i="5"/>
  <c r="AS40" i="5"/>
  <c r="P40" i="5"/>
  <c r="O40" i="5"/>
  <c r="L40" i="5"/>
  <c r="K40" i="5"/>
  <c r="AS39" i="5"/>
  <c r="P39" i="5"/>
  <c r="O39" i="5"/>
  <c r="L39" i="5"/>
  <c r="K39" i="5"/>
  <c r="AS38" i="5"/>
  <c r="P38" i="5"/>
  <c r="O38" i="5"/>
  <c r="L38" i="5"/>
  <c r="K38" i="5"/>
  <c r="AS37" i="5"/>
  <c r="P37" i="5"/>
  <c r="O37" i="5"/>
  <c r="L37" i="5"/>
  <c r="K37" i="5"/>
  <c r="AS36" i="5"/>
  <c r="P36" i="5"/>
  <c r="J36" i="5" s="1"/>
  <c r="O36" i="5"/>
  <c r="L36" i="5"/>
  <c r="K36" i="5"/>
  <c r="AS35" i="5"/>
  <c r="P35" i="5"/>
  <c r="O35" i="5"/>
  <c r="L35" i="5"/>
  <c r="K35" i="5"/>
  <c r="AS34" i="5"/>
  <c r="P34" i="5"/>
  <c r="O34" i="5"/>
  <c r="L34" i="5"/>
  <c r="K34" i="5"/>
  <c r="AS33" i="5"/>
  <c r="P33" i="5"/>
  <c r="O33" i="5"/>
  <c r="L33" i="5"/>
  <c r="K33" i="5"/>
  <c r="AS32" i="5"/>
  <c r="P32" i="5"/>
  <c r="O32" i="5"/>
  <c r="J32" i="5" s="1"/>
  <c r="T32" i="5" s="1"/>
  <c r="L32" i="5"/>
  <c r="K32" i="5"/>
  <c r="AS31" i="5"/>
  <c r="P31" i="5"/>
  <c r="O31" i="5"/>
  <c r="L31" i="5"/>
  <c r="K31" i="5"/>
  <c r="FD30" i="5"/>
  <c r="AS30" i="5"/>
  <c r="P30" i="5"/>
  <c r="O30" i="5"/>
  <c r="L30" i="5"/>
  <c r="K30" i="5"/>
  <c r="AS29" i="5"/>
  <c r="P29" i="5"/>
  <c r="O29" i="5"/>
  <c r="L29" i="5"/>
  <c r="K29" i="5"/>
  <c r="AS28" i="5"/>
  <c r="P28" i="5"/>
  <c r="O28" i="5"/>
  <c r="L28" i="5"/>
  <c r="K28" i="5"/>
  <c r="AS27" i="5"/>
  <c r="P27" i="5"/>
  <c r="O27" i="5"/>
  <c r="L27" i="5"/>
  <c r="K27" i="5"/>
  <c r="AS26" i="5"/>
  <c r="P26" i="5"/>
  <c r="O26" i="5"/>
  <c r="L26" i="5"/>
  <c r="K26" i="5"/>
  <c r="AS25" i="5"/>
  <c r="P25" i="5"/>
  <c r="O25" i="5"/>
  <c r="L25" i="5"/>
  <c r="K25" i="5"/>
  <c r="AS24" i="5"/>
  <c r="P24" i="5"/>
  <c r="O24" i="5"/>
  <c r="L24" i="5"/>
  <c r="K24" i="5"/>
  <c r="AS23" i="5"/>
  <c r="P23" i="5"/>
  <c r="O23" i="5"/>
  <c r="L23" i="5"/>
  <c r="K23" i="5"/>
  <c r="AS22" i="5"/>
  <c r="P22" i="5"/>
  <c r="O22" i="5"/>
  <c r="L22" i="5"/>
  <c r="K22" i="5"/>
  <c r="AS21" i="5"/>
  <c r="P21" i="5"/>
  <c r="O21" i="5"/>
  <c r="L21" i="5"/>
  <c r="K21" i="5"/>
  <c r="AS20" i="5"/>
  <c r="P20" i="5"/>
  <c r="O20" i="5"/>
  <c r="L20" i="5"/>
  <c r="K20" i="5"/>
  <c r="AS19" i="5"/>
  <c r="P19" i="5"/>
  <c r="O19" i="5"/>
  <c r="L19" i="5"/>
  <c r="K19" i="5"/>
  <c r="AS18" i="5"/>
  <c r="P18" i="5"/>
  <c r="O18" i="5"/>
  <c r="L18" i="5"/>
  <c r="K18" i="5"/>
  <c r="AS17" i="5"/>
  <c r="P17" i="5"/>
  <c r="O17" i="5"/>
  <c r="L17" i="5"/>
  <c r="K17" i="5"/>
  <c r="AS16" i="5"/>
  <c r="P16" i="5"/>
  <c r="O16" i="5"/>
  <c r="L16" i="5"/>
  <c r="K16" i="5"/>
  <c r="AS15" i="5"/>
  <c r="P15" i="5"/>
  <c r="O15" i="5"/>
  <c r="L15" i="5"/>
  <c r="K15" i="5"/>
  <c r="AS14" i="5"/>
  <c r="P14" i="5"/>
  <c r="O14" i="5"/>
  <c r="L14" i="5"/>
  <c r="K14" i="5"/>
  <c r="AS13" i="5"/>
  <c r="P13" i="5"/>
  <c r="O13" i="5"/>
  <c r="L13" i="5"/>
  <c r="K13" i="5"/>
  <c r="AS12" i="5"/>
  <c r="P12" i="5"/>
  <c r="O12" i="5"/>
  <c r="L12" i="5"/>
  <c r="K12" i="5"/>
  <c r="AS11" i="5"/>
  <c r="P11" i="5"/>
  <c r="O11" i="5"/>
  <c r="L11" i="5"/>
  <c r="K11" i="5"/>
  <c r="AS10" i="5"/>
  <c r="P10" i="5"/>
  <c r="O10" i="5"/>
  <c r="L10" i="5"/>
  <c r="K10" i="5"/>
  <c r="AS9" i="5"/>
  <c r="P9" i="5"/>
  <c r="O9" i="5"/>
  <c r="L9" i="5"/>
  <c r="K9" i="5"/>
  <c r="AS8" i="5"/>
  <c r="P8" i="5"/>
  <c r="O8" i="5"/>
  <c r="L8" i="5"/>
  <c r="K8" i="5"/>
  <c r="AS7" i="5"/>
  <c r="P7" i="5"/>
  <c r="O7" i="5"/>
  <c r="J7" i="5" s="1"/>
  <c r="L7" i="5"/>
  <c r="K7" i="5"/>
  <c r="A7" i="5"/>
  <c r="G4" i="5" s="1"/>
  <c r="AS6" i="5"/>
  <c r="P6" i="5"/>
  <c r="O6" i="5"/>
  <c r="J6" i="5" s="1"/>
  <c r="S6" i="5" s="1"/>
  <c r="L6" i="5"/>
  <c r="K6" i="5"/>
  <c r="AS5" i="5"/>
  <c r="P5" i="5"/>
  <c r="O5" i="5"/>
  <c r="L5" i="5"/>
  <c r="K5" i="5"/>
  <c r="DZ4" i="5"/>
  <c r="AS4" i="5"/>
  <c r="P4" i="5"/>
  <c r="O4" i="5"/>
  <c r="L4" i="5"/>
  <c r="BH16" i="5" s="1"/>
  <c r="K4" i="5"/>
  <c r="K12" i="3" l="1"/>
  <c r="K61" i="3"/>
  <c r="K58" i="3"/>
  <c r="K52" i="3"/>
  <c r="K49" i="3"/>
  <c r="K46" i="3"/>
  <c r="K43" i="3"/>
  <c r="K33" i="3"/>
  <c r="K27" i="3"/>
  <c r="K21" i="3"/>
  <c r="K8" i="3"/>
  <c r="K64" i="3"/>
  <c r="K53" i="3"/>
  <c r="K56" i="3"/>
  <c r="K59" i="3"/>
  <c r="K62" i="3"/>
  <c r="K2" i="3"/>
  <c r="K9" i="3"/>
  <c r="Q20" i="6"/>
  <c r="CZ35" i="6" s="1"/>
  <c r="M26" i="6"/>
  <c r="K30" i="3"/>
  <c r="K36" i="3"/>
  <c r="K6" i="3"/>
  <c r="M6" i="3" s="1"/>
  <c r="K10" i="3"/>
  <c r="K16" i="3"/>
  <c r="K22" i="3"/>
  <c r="K28" i="3"/>
  <c r="K34" i="3"/>
  <c r="K40" i="3"/>
  <c r="K63" i="3"/>
  <c r="K31" i="3"/>
  <c r="K24" i="3"/>
  <c r="K18" i="3"/>
  <c r="Q39" i="6"/>
  <c r="N26" i="6"/>
  <c r="R34" i="5"/>
  <c r="M17" i="6"/>
  <c r="N17" i="6" s="1"/>
  <c r="J23" i="6"/>
  <c r="Q29" i="6"/>
  <c r="DD6" i="6" s="1"/>
  <c r="M36" i="6"/>
  <c r="N36" i="6" s="1"/>
  <c r="J50" i="6"/>
  <c r="L48" i="3" s="1"/>
  <c r="M48" i="3" s="1"/>
  <c r="R48" i="6"/>
  <c r="CY33" i="6" s="1"/>
  <c r="R51" i="6"/>
  <c r="CP7" i="6" s="1"/>
  <c r="M5" i="5"/>
  <c r="N5" i="5" s="1"/>
  <c r="J37" i="5"/>
  <c r="T37" i="5" s="1"/>
  <c r="BR34" i="5" s="1"/>
  <c r="J39" i="5"/>
  <c r="T39" i="5" s="1"/>
  <c r="BW26" i="5" s="1"/>
  <c r="J50" i="5"/>
  <c r="J6" i="6"/>
  <c r="J7" i="6"/>
  <c r="M15" i="6"/>
  <c r="N15" i="6" s="1"/>
  <c r="Q21" i="6"/>
  <c r="DJ26" i="6" s="1"/>
  <c r="J40" i="6"/>
  <c r="L38" i="3" s="1"/>
  <c r="M38" i="3" s="1"/>
  <c r="AO11" i="6"/>
  <c r="R43" i="6"/>
  <c r="DI21" i="6" s="1"/>
  <c r="R46" i="6"/>
  <c r="DA30" i="6" s="1"/>
  <c r="Q40" i="6"/>
  <c r="Q24" i="6"/>
  <c r="CM32" i="6" s="1"/>
  <c r="J34" i="6"/>
  <c r="L32" i="3" s="1"/>
  <c r="M32" i="3" s="1"/>
  <c r="J28" i="6"/>
  <c r="L26" i="3" s="1"/>
  <c r="M26" i="3" s="1"/>
  <c r="R42" i="6"/>
  <c r="R37" i="6"/>
  <c r="CZ34" i="6" s="1"/>
  <c r="R5" i="6"/>
  <c r="Q13" i="6"/>
  <c r="CR30" i="6" s="1"/>
  <c r="Q19" i="6"/>
  <c r="DK7" i="6" s="1"/>
  <c r="Q35" i="6"/>
  <c r="DO25" i="6" s="1"/>
  <c r="Q4" i="6"/>
  <c r="CU26" i="6" s="1"/>
  <c r="M12" i="6"/>
  <c r="N12" i="6" s="1"/>
  <c r="Q18" i="6"/>
  <c r="M24" i="6"/>
  <c r="N24" i="6" s="1"/>
  <c r="M25" i="6"/>
  <c r="N25" i="6" s="1"/>
  <c r="R26" i="6"/>
  <c r="CW12" i="6" s="1"/>
  <c r="Q34" i="6"/>
  <c r="DM7" i="6" s="1"/>
  <c r="M40" i="6"/>
  <c r="N40" i="6" s="1"/>
  <c r="M42" i="6"/>
  <c r="N42" i="6" s="1"/>
  <c r="M43" i="6"/>
  <c r="N43" i="6" s="1"/>
  <c r="M29" i="6"/>
  <c r="N29" i="6" s="1"/>
  <c r="Q22" i="6"/>
  <c r="CU23" i="6" s="1"/>
  <c r="M31" i="6"/>
  <c r="N31" i="6" s="1"/>
  <c r="M32" i="6"/>
  <c r="N32" i="6" s="1"/>
  <c r="J17" i="6"/>
  <c r="L15" i="3" s="1"/>
  <c r="M15" i="3" s="1"/>
  <c r="R19" i="6"/>
  <c r="CO29" i="6" s="1"/>
  <c r="R20" i="6"/>
  <c r="DQ18" i="6" s="1"/>
  <c r="R21" i="6"/>
  <c r="DH28" i="6" s="1"/>
  <c r="R22" i="6"/>
  <c r="DE13" i="6" s="1"/>
  <c r="M27" i="6"/>
  <c r="N27" i="6" s="1"/>
  <c r="M28" i="6"/>
  <c r="N28" i="6" s="1"/>
  <c r="M34" i="6"/>
  <c r="N34" i="6" s="1"/>
  <c r="M47" i="6"/>
  <c r="N47" i="6" s="1"/>
  <c r="Q6" i="6"/>
  <c r="CZ14" i="6" s="1"/>
  <c r="Q12" i="6"/>
  <c r="CQ6" i="6" s="1"/>
  <c r="J15" i="6"/>
  <c r="L13" i="3" s="1"/>
  <c r="M13" i="3" s="1"/>
  <c r="Q32" i="6"/>
  <c r="DK8" i="6" s="1"/>
  <c r="R33" i="6"/>
  <c r="DB17" i="6" s="1"/>
  <c r="J36" i="6"/>
  <c r="L34" i="3" s="1"/>
  <c r="M10" i="6"/>
  <c r="N10" i="6" s="1"/>
  <c r="R14" i="6"/>
  <c r="CX19" i="6" s="1"/>
  <c r="J12" i="6"/>
  <c r="L10" i="3" s="1"/>
  <c r="J14" i="6"/>
  <c r="J18" i="6"/>
  <c r="L16" i="3" s="1"/>
  <c r="J32" i="6"/>
  <c r="AO5" i="6"/>
  <c r="J11" i="6"/>
  <c r="L9" i="3" s="1"/>
  <c r="J25" i="6"/>
  <c r="L23" i="3" s="1"/>
  <c r="M23" i="3" s="1"/>
  <c r="J45" i="6"/>
  <c r="M48" i="6"/>
  <c r="N48" i="6" s="1"/>
  <c r="M5" i="6"/>
  <c r="N5" i="6" s="1"/>
  <c r="G39" i="6"/>
  <c r="G21" i="6"/>
  <c r="G38" i="6"/>
  <c r="G20" i="6"/>
  <c r="G51" i="6"/>
  <c r="G33" i="6"/>
  <c r="G15" i="6"/>
  <c r="G50" i="6"/>
  <c r="G32" i="6"/>
  <c r="G14" i="6"/>
  <c r="G45" i="6"/>
  <c r="G27" i="6"/>
  <c r="G9" i="6"/>
  <c r="G44" i="6"/>
  <c r="G26" i="6"/>
  <c r="G8" i="6"/>
  <c r="G49" i="6"/>
  <c r="G43" i="6"/>
  <c r="G37" i="6"/>
  <c r="G31" i="6"/>
  <c r="G25" i="6"/>
  <c r="G19" i="6"/>
  <c r="G13" i="6"/>
  <c r="G7" i="6"/>
  <c r="G48" i="6"/>
  <c r="G42" i="6"/>
  <c r="G36" i="6"/>
  <c r="G30" i="6"/>
  <c r="G24" i="6"/>
  <c r="G18" i="6"/>
  <c r="G12" i="6"/>
  <c r="G6" i="6"/>
  <c r="G47" i="6"/>
  <c r="G41" i="6"/>
  <c r="G35" i="6"/>
  <c r="G29" i="6"/>
  <c r="G23" i="6"/>
  <c r="G17" i="6"/>
  <c r="G11" i="6"/>
  <c r="G5" i="6"/>
  <c r="G46" i="6"/>
  <c r="G40" i="6"/>
  <c r="G34" i="6"/>
  <c r="G28" i="6"/>
  <c r="G22" i="6"/>
  <c r="G16" i="6"/>
  <c r="G10" i="6"/>
  <c r="G33" i="5"/>
  <c r="G27" i="5"/>
  <c r="G21" i="5"/>
  <c r="G51" i="5"/>
  <c r="G15" i="5"/>
  <c r="G45" i="5"/>
  <c r="G9" i="5"/>
  <c r="G50" i="5"/>
  <c r="G44" i="5"/>
  <c r="G38" i="5"/>
  <c r="G32" i="5"/>
  <c r="G26" i="5"/>
  <c r="G20" i="5"/>
  <c r="G14" i="5"/>
  <c r="G8" i="5"/>
  <c r="G49" i="5"/>
  <c r="G43" i="5"/>
  <c r="G37" i="5"/>
  <c r="G31" i="5"/>
  <c r="G25" i="5"/>
  <c r="G19" i="5"/>
  <c r="G13" i="5"/>
  <c r="G7" i="5"/>
  <c r="G48" i="5"/>
  <c r="G42" i="5"/>
  <c r="G36" i="5"/>
  <c r="G30" i="5"/>
  <c r="G24" i="5"/>
  <c r="G18" i="5"/>
  <c r="G12" i="5"/>
  <c r="G6" i="5"/>
  <c r="G47" i="5"/>
  <c r="G41" i="5"/>
  <c r="G35" i="5"/>
  <c r="G29" i="5"/>
  <c r="G23" i="5"/>
  <c r="G17" i="5"/>
  <c r="G11" i="5"/>
  <c r="G5" i="5"/>
  <c r="G46" i="5"/>
  <c r="G40" i="5"/>
  <c r="G34" i="5"/>
  <c r="G28" i="5"/>
  <c r="G22" i="5"/>
  <c r="G16" i="5"/>
  <c r="G10" i="5"/>
  <c r="M9" i="6"/>
  <c r="N9" i="6" s="1"/>
  <c r="R12" i="6"/>
  <c r="CN9" i="6" s="1"/>
  <c r="Q14" i="6"/>
  <c r="DA16" i="6" s="1"/>
  <c r="M23" i="6"/>
  <c r="N23" i="6" s="1"/>
  <c r="R24" i="6"/>
  <c r="R28" i="6"/>
  <c r="DA10" i="6" s="1"/>
  <c r="M39" i="6"/>
  <c r="N39" i="6" s="1"/>
  <c r="Q11" i="6"/>
  <c r="DI4" i="6" s="1"/>
  <c r="R15" i="6"/>
  <c r="DD11" i="6" s="1"/>
  <c r="R23" i="6"/>
  <c r="CV34" i="6" s="1"/>
  <c r="R25" i="6"/>
  <c r="DF27" i="6" s="1"/>
  <c r="Q45" i="6"/>
  <c r="DD9" i="6" s="1"/>
  <c r="Q50" i="6"/>
  <c r="DM29" i="6" s="1"/>
  <c r="R11" i="6"/>
  <c r="CL27" i="6" s="1"/>
  <c r="Q15" i="6"/>
  <c r="CS22" i="6" s="1"/>
  <c r="R16" i="6"/>
  <c r="DM8" i="6" s="1"/>
  <c r="Q25" i="6"/>
  <c r="DI24" i="6" s="1"/>
  <c r="R4" i="6"/>
  <c r="M11" i="6"/>
  <c r="N11" i="6" s="1"/>
  <c r="R17" i="6"/>
  <c r="R27" i="6"/>
  <c r="CL21" i="6" s="1"/>
  <c r="Q31" i="6"/>
  <c r="CX30" i="6" s="1"/>
  <c r="R32" i="6"/>
  <c r="CP29" i="6" s="1"/>
  <c r="R34" i="6"/>
  <c r="CO31" i="6" s="1"/>
  <c r="R38" i="6"/>
  <c r="CU28" i="6" s="1"/>
  <c r="M46" i="6"/>
  <c r="N46" i="6" s="1"/>
  <c r="R47" i="6"/>
  <c r="M51" i="6"/>
  <c r="N51" i="6" s="1"/>
  <c r="M51" i="5"/>
  <c r="N51" i="5" s="1"/>
  <c r="R16" i="5"/>
  <c r="DM8" i="5" s="1"/>
  <c r="Q43" i="5"/>
  <c r="S32" i="5"/>
  <c r="R14" i="5"/>
  <c r="J34" i="5"/>
  <c r="ER8" i="5"/>
  <c r="ER4" i="5"/>
  <c r="ES5" i="5"/>
  <c r="BV7" i="5"/>
  <c r="DQ13" i="5"/>
  <c r="DE15" i="5"/>
  <c r="BR6" i="5"/>
  <c r="DD7" i="5"/>
  <c r="EL9" i="5"/>
  <c r="BF10" i="5"/>
  <c r="Q11" i="5"/>
  <c r="DA12" i="5"/>
  <c r="CZ9" i="5"/>
  <c r="EN12" i="5"/>
  <c r="DE14" i="5"/>
  <c r="BU5" i="5"/>
  <c r="CL6" i="5"/>
  <c r="EP7" i="5"/>
  <c r="CR10" i="5"/>
  <c r="CT16" i="5"/>
  <c r="R47" i="5"/>
  <c r="EA5" i="5"/>
  <c r="BN9" i="5"/>
  <c r="BT4" i="5"/>
  <c r="CO5" i="5"/>
  <c r="DF6" i="5"/>
  <c r="BT8" i="5"/>
  <c r="ED10" i="5"/>
  <c r="CE11" i="5"/>
  <c r="CN4" i="5"/>
  <c r="DG5" i="5"/>
  <c r="EE6" i="5"/>
  <c r="DF8" i="5"/>
  <c r="DQ11" i="5"/>
  <c r="R18" i="5"/>
  <c r="R24" i="5"/>
  <c r="Q23" i="5"/>
  <c r="DP14" i="5" s="1"/>
  <c r="Q40" i="5"/>
  <c r="R26" i="5"/>
  <c r="R4" i="5"/>
  <c r="DH13" i="5" s="1"/>
  <c r="M11" i="5"/>
  <c r="N11" i="5" s="1"/>
  <c r="R25" i="5"/>
  <c r="M33" i="5"/>
  <c r="M42" i="5"/>
  <c r="N42" i="5" s="1"/>
  <c r="ET35" i="6"/>
  <c r="EN35" i="6"/>
  <c r="EH35" i="6"/>
  <c r="EY35" i="6"/>
  <c r="ES35" i="6"/>
  <c r="EM35" i="6"/>
  <c r="EG35" i="6"/>
  <c r="EA35" i="6"/>
  <c r="EX35" i="6"/>
  <c r="ER35" i="6"/>
  <c r="EL35" i="6"/>
  <c r="EF35" i="6"/>
  <c r="DZ35" i="6"/>
  <c r="DT35" i="6"/>
  <c r="DL35" i="6"/>
  <c r="DF35" i="6"/>
  <c r="CT35" i="6"/>
  <c r="CN35" i="6"/>
  <c r="EW35" i="6"/>
  <c r="EQ35" i="6"/>
  <c r="EK35" i="6"/>
  <c r="EV35" i="6"/>
  <c r="EP35" i="6"/>
  <c r="EJ35" i="6"/>
  <c r="ED35" i="6"/>
  <c r="DX35" i="6"/>
  <c r="DJ35" i="6"/>
  <c r="DD35" i="6"/>
  <c r="CX35" i="6"/>
  <c r="CR35" i="6"/>
  <c r="CL35" i="6"/>
  <c r="EE35" i="6"/>
  <c r="DU35" i="6"/>
  <c r="DI35" i="6"/>
  <c r="DA35" i="6"/>
  <c r="CQ35" i="6"/>
  <c r="CG35" i="6"/>
  <c r="CA35" i="6"/>
  <c r="BU35" i="6"/>
  <c r="BO35" i="6"/>
  <c r="BI35" i="6"/>
  <c r="EU34" i="6"/>
  <c r="EO34" i="6"/>
  <c r="EI34" i="6"/>
  <c r="EC34" i="6"/>
  <c r="DW34" i="6"/>
  <c r="DO34" i="6"/>
  <c r="DI34" i="6"/>
  <c r="DC34" i="6"/>
  <c r="CW34" i="6"/>
  <c r="CQ34" i="6"/>
  <c r="CC34" i="6"/>
  <c r="BW34" i="6"/>
  <c r="BQ34" i="6"/>
  <c r="BK34" i="6"/>
  <c r="BE34" i="6"/>
  <c r="EW33" i="6"/>
  <c r="EQ33" i="6"/>
  <c r="EK33" i="6"/>
  <c r="EE33" i="6"/>
  <c r="DY33" i="6"/>
  <c r="DQ33" i="6"/>
  <c r="DK33" i="6"/>
  <c r="DE33" i="6"/>
  <c r="CS33" i="6"/>
  <c r="CM33" i="6"/>
  <c r="CE33" i="6"/>
  <c r="BS33" i="6"/>
  <c r="BM33" i="6"/>
  <c r="BG33" i="6"/>
  <c r="EV32" i="6"/>
  <c r="EP32" i="6"/>
  <c r="EJ32" i="6"/>
  <c r="ED32" i="6"/>
  <c r="DX32" i="6"/>
  <c r="DP32" i="6"/>
  <c r="DJ32" i="6"/>
  <c r="DD32" i="6"/>
  <c r="CX32" i="6"/>
  <c r="CR32" i="6"/>
  <c r="CL32" i="6"/>
  <c r="CD32" i="6"/>
  <c r="BX32" i="6"/>
  <c r="BR32" i="6"/>
  <c r="EC35" i="6"/>
  <c r="DQ35" i="6"/>
  <c r="DH35" i="6"/>
  <c r="CY35" i="6"/>
  <c r="CP35" i="6"/>
  <c r="CF35" i="6"/>
  <c r="BZ35" i="6"/>
  <c r="BT35" i="6"/>
  <c r="BH35" i="6"/>
  <c r="ET34" i="6"/>
  <c r="EN34" i="6"/>
  <c r="EH34" i="6"/>
  <c r="EB34" i="6"/>
  <c r="DV34" i="6"/>
  <c r="DN34" i="6"/>
  <c r="DH34" i="6"/>
  <c r="DB34" i="6"/>
  <c r="CP34" i="6"/>
  <c r="CH34" i="6"/>
  <c r="CB34" i="6"/>
  <c r="BV34" i="6"/>
  <c r="BP34" i="6"/>
  <c r="BJ34" i="6"/>
  <c r="BD34" i="6"/>
  <c r="EV33" i="6"/>
  <c r="EP33" i="6"/>
  <c r="EJ33" i="6"/>
  <c r="ED33" i="6"/>
  <c r="DX33" i="6"/>
  <c r="DP33" i="6"/>
  <c r="DJ33" i="6"/>
  <c r="DD33" i="6"/>
  <c r="CX33" i="6"/>
  <c r="CR33" i="6"/>
  <c r="CL33" i="6"/>
  <c r="CD33" i="6"/>
  <c r="BX33" i="6"/>
  <c r="BR33" i="6"/>
  <c r="BL33" i="6"/>
  <c r="BF33" i="6"/>
  <c r="EU32" i="6"/>
  <c r="EO32" i="6"/>
  <c r="EI32" i="6"/>
  <c r="EC32" i="6"/>
  <c r="DW32" i="6"/>
  <c r="DO32" i="6"/>
  <c r="DI32" i="6"/>
  <c r="DC32" i="6"/>
  <c r="CQ32" i="6"/>
  <c r="CI32" i="6"/>
  <c r="CC32" i="6"/>
  <c r="EB35" i="6"/>
  <c r="DO35" i="6"/>
  <c r="DG35" i="6"/>
  <c r="CW35" i="6"/>
  <c r="CO35" i="6"/>
  <c r="CE35" i="6"/>
  <c r="BY35" i="6"/>
  <c r="BS35" i="6"/>
  <c r="BM35" i="6"/>
  <c r="BG35" i="6"/>
  <c r="EY34" i="6"/>
  <c r="ES34" i="6"/>
  <c r="EM34" i="6"/>
  <c r="EG34" i="6"/>
  <c r="EA34" i="6"/>
  <c r="DU34" i="6"/>
  <c r="DM34" i="6"/>
  <c r="DG34" i="6"/>
  <c r="DA34" i="6"/>
  <c r="CU34" i="6"/>
  <c r="CO34" i="6"/>
  <c r="CG34" i="6"/>
  <c r="CA34" i="6"/>
  <c r="BU34" i="6"/>
  <c r="BO34" i="6"/>
  <c r="BI34" i="6"/>
  <c r="EU33" i="6"/>
  <c r="EO33" i="6"/>
  <c r="EI33" i="6"/>
  <c r="EC33" i="6"/>
  <c r="DW33" i="6"/>
  <c r="DO33" i="6"/>
  <c r="DI33" i="6"/>
  <c r="DC33" i="6"/>
  <c r="CW33" i="6"/>
  <c r="CQ33" i="6"/>
  <c r="CI33" i="6"/>
  <c r="CC33" i="6"/>
  <c r="BW33" i="6"/>
  <c r="BK33" i="6"/>
  <c r="BE33" i="6"/>
  <c r="ET32" i="6"/>
  <c r="EN32" i="6"/>
  <c r="EH32" i="6"/>
  <c r="EB32" i="6"/>
  <c r="DV32" i="6"/>
  <c r="DN32" i="6"/>
  <c r="DH32" i="6"/>
  <c r="DB32" i="6"/>
  <c r="CV32" i="6"/>
  <c r="CP32" i="6"/>
  <c r="CH32" i="6"/>
  <c r="EU35" i="6"/>
  <c r="DY35" i="6"/>
  <c r="DN35" i="6"/>
  <c r="DE35" i="6"/>
  <c r="CM35" i="6"/>
  <c r="CD35" i="6"/>
  <c r="BX35" i="6"/>
  <c r="BL35" i="6"/>
  <c r="BF35" i="6"/>
  <c r="EX34" i="6"/>
  <c r="ER34" i="6"/>
  <c r="EL34" i="6"/>
  <c r="EF34" i="6"/>
  <c r="DZ34" i="6"/>
  <c r="DT34" i="6"/>
  <c r="DL34" i="6"/>
  <c r="DF34" i="6"/>
  <c r="CT34" i="6"/>
  <c r="CN34" i="6"/>
  <c r="CF34" i="6"/>
  <c r="BZ34" i="6"/>
  <c r="BT34" i="6"/>
  <c r="BH34" i="6"/>
  <c r="ET33" i="6"/>
  <c r="EN33" i="6"/>
  <c r="EH33" i="6"/>
  <c r="EB33" i="6"/>
  <c r="DV33" i="6"/>
  <c r="DN33" i="6"/>
  <c r="DH33" i="6"/>
  <c r="CV33" i="6"/>
  <c r="CP33" i="6"/>
  <c r="CH33" i="6"/>
  <c r="CB33" i="6"/>
  <c r="BV33" i="6"/>
  <c r="BP33" i="6"/>
  <c r="BJ33" i="6"/>
  <c r="BD33" i="6"/>
  <c r="EY32" i="6"/>
  <c r="ES32" i="6"/>
  <c r="EM32" i="6"/>
  <c r="EG32" i="6"/>
  <c r="EA32" i="6"/>
  <c r="DU32" i="6"/>
  <c r="DM32" i="6"/>
  <c r="DG32" i="6"/>
  <c r="DA32" i="6"/>
  <c r="CU32" i="6"/>
  <c r="CO32" i="6"/>
  <c r="CG32" i="6"/>
  <c r="CA32" i="6"/>
  <c r="BU32" i="6"/>
  <c r="BI32" i="6"/>
  <c r="EO35" i="6"/>
  <c r="DW35" i="6"/>
  <c r="DM35" i="6"/>
  <c r="DC35" i="6"/>
  <c r="CU35" i="6"/>
  <c r="CI35" i="6"/>
  <c r="CC35" i="6"/>
  <c r="BW35" i="6"/>
  <c r="BQ35" i="6"/>
  <c r="BK35" i="6"/>
  <c r="BE35" i="6"/>
  <c r="EW34" i="6"/>
  <c r="EQ34" i="6"/>
  <c r="EK34" i="6"/>
  <c r="EE34" i="6"/>
  <c r="DY34" i="6"/>
  <c r="DK34" i="6"/>
  <c r="DE34" i="6"/>
  <c r="CY34" i="6"/>
  <c r="CS34" i="6"/>
  <c r="CM34" i="6"/>
  <c r="CE34" i="6"/>
  <c r="BY34" i="6"/>
  <c r="BS34" i="6"/>
  <c r="BM34" i="6"/>
  <c r="BG34" i="6"/>
  <c r="EY33" i="6"/>
  <c r="ES33" i="6"/>
  <c r="EM33" i="6"/>
  <c r="EG33" i="6"/>
  <c r="EA33" i="6"/>
  <c r="DU33" i="6"/>
  <c r="DM33" i="6"/>
  <c r="DA33" i="6"/>
  <c r="CU33" i="6"/>
  <c r="CO33" i="6"/>
  <c r="CG33" i="6"/>
  <c r="CA33" i="6"/>
  <c r="BU33" i="6"/>
  <c r="BO33" i="6"/>
  <c r="BI33" i="6"/>
  <c r="EX32" i="6"/>
  <c r="ER32" i="6"/>
  <c r="EL32" i="6"/>
  <c r="EF32" i="6"/>
  <c r="DZ32" i="6"/>
  <c r="DT32" i="6"/>
  <c r="DL32" i="6"/>
  <c r="DF32" i="6"/>
  <c r="CZ32" i="6"/>
  <c r="CN32" i="6"/>
  <c r="CF32" i="6"/>
  <c r="BZ32" i="6"/>
  <c r="BT32" i="6"/>
  <c r="BN32" i="6"/>
  <c r="BH32" i="6"/>
  <c r="DV35" i="6"/>
  <c r="BV35" i="6"/>
  <c r="EV34" i="6"/>
  <c r="DJ34" i="6"/>
  <c r="BX34" i="6"/>
  <c r="EF33" i="6"/>
  <c r="CT33" i="6"/>
  <c r="BH33" i="6"/>
  <c r="DY32" i="6"/>
  <c r="BS32" i="6"/>
  <c r="BG32" i="6"/>
  <c r="EX31" i="6"/>
  <c r="ER31" i="6"/>
  <c r="EL31" i="6"/>
  <c r="EF31" i="6"/>
  <c r="DZ31" i="6"/>
  <c r="DT31" i="6"/>
  <c r="DL31" i="6"/>
  <c r="DF31" i="6"/>
  <c r="CZ31" i="6"/>
  <c r="CT31" i="6"/>
  <c r="CN31" i="6"/>
  <c r="CF31" i="6"/>
  <c r="BZ31" i="6"/>
  <c r="BT31" i="6"/>
  <c r="BN31" i="6"/>
  <c r="EY30" i="6"/>
  <c r="ES30" i="6"/>
  <c r="EM30" i="6"/>
  <c r="EG30" i="6"/>
  <c r="EA30" i="6"/>
  <c r="DU30" i="6"/>
  <c r="DM30" i="6"/>
  <c r="DG30" i="6"/>
  <c r="CU30" i="6"/>
  <c r="CO30" i="6"/>
  <c r="CG30" i="6"/>
  <c r="CA30" i="6"/>
  <c r="BU30" i="6"/>
  <c r="BO30" i="6"/>
  <c r="BI30" i="6"/>
  <c r="EY29" i="6"/>
  <c r="ES29" i="6"/>
  <c r="EM29" i="6"/>
  <c r="EG29" i="6"/>
  <c r="EA29" i="6"/>
  <c r="DU29" i="6"/>
  <c r="DG29" i="6"/>
  <c r="DA29" i="6"/>
  <c r="CU29" i="6"/>
  <c r="CG29" i="6"/>
  <c r="CA29" i="6"/>
  <c r="BU29" i="6"/>
  <c r="BO29" i="6"/>
  <c r="BI29" i="6"/>
  <c r="EU28" i="6"/>
  <c r="DK35" i="6"/>
  <c r="BP35" i="6"/>
  <c r="EP34" i="6"/>
  <c r="DD34" i="6"/>
  <c r="DZ33" i="6"/>
  <c r="CN33" i="6"/>
  <c r="DQ32" i="6"/>
  <c r="CE32" i="6"/>
  <c r="BQ32" i="6"/>
  <c r="BF32" i="6"/>
  <c r="EW31" i="6"/>
  <c r="EQ31" i="6"/>
  <c r="EK31" i="6"/>
  <c r="EE31" i="6"/>
  <c r="DY31" i="6"/>
  <c r="DQ31" i="6"/>
  <c r="DE31" i="6"/>
  <c r="CY31" i="6"/>
  <c r="CS31" i="6"/>
  <c r="CM31" i="6"/>
  <c r="CE31" i="6"/>
  <c r="BY31" i="6"/>
  <c r="BS31" i="6"/>
  <c r="BM31" i="6"/>
  <c r="EX30" i="6"/>
  <c r="ER30" i="6"/>
  <c r="EL30" i="6"/>
  <c r="EF30" i="6"/>
  <c r="DZ30" i="6"/>
  <c r="DT30" i="6"/>
  <c r="DL30" i="6"/>
  <c r="DF30" i="6"/>
  <c r="CZ30" i="6"/>
  <c r="CT30" i="6"/>
  <c r="CN30" i="6"/>
  <c r="CF30" i="6"/>
  <c r="BZ30" i="6"/>
  <c r="BT30" i="6"/>
  <c r="BN30" i="6"/>
  <c r="BH30" i="6"/>
  <c r="EX29" i="6"/>
  <c r="ER29" i="6"/>
  <c r="EL29" i="6"/>
  <c r="EF29" i="6"/>
  <c r="DZ29" i="6"/>
  <c r="DT29" i="6"/>
  <c r="DL29" i="6"/>
  <c r="DF29" i="6"/>
  <c r="CZ29" i="6"/>
  <c r="CT29" i="6"/>
  <c r="CN29" i="6"/>
  <c r="CF29" i="6"/>
  <c r="BZ29" i="6"/>
  <c r="BT29" i="6"/>
  <c r="BN29" i="6"/>
  <c r="DB35" i="6"/>
  <c r="BJ35" i="6"/>
  <c r="EJ34" i="6"/>
  <c r="CX34" i="6"/>
  <c r="BL34" i="6"/>
  <c r="DT33" i="6"/>
  <c r="CF33" i="6"/>
  <c r="EW32" i="6"/>
  <c r="DK32" i="6"/>
  <c r="CB32" i="6"/>
  <c r="BP32" i="6"/>
  <c r="EV31" i="6"/>
  <c r="EP31" i="6"/>
  <c r="EJ31" i="6"/>
  <c r="ED31" i="6"/>
  <c r="DX31" i="6"/>
  <c r="DP31" i="6"/>
  <c r="DJ31" i="6"/>
  <c r="DD31" i="6"/>
  <c r="CX31" i="6"/>
  <c r="CR31" i="6"/>
  <c r="CL31" i="6"/>
  <c r="CD31" i="6"/>
  <c r="BX31" i="6"/>
  <c r="BR31" i="6"/>
  <c r="BL31" i="6"/>
  <c r="BF31" i="6"/>
  <c r="EW30" i="6"/>
  <c r="EQ30" i="6"/>
  <c r="EK30" i="6"/>
  <c r="EE30" i="6"/>
  <c r="DY30" i="6"/>
  <c r="DQ30" i="6"/>
  <c r="DK30" i="6"/>
  <c r="DE30" i="6"/>
  <c r="CY30" i="6"/>
  <c r="CS30" i="6"/>
  <c r="CM30" i="6"/>
  <c r="CE30" i="6"/>
  <c r="BY30" i="6"/>
  <c r="BM30" i="6"/>
  <c r="BG30" i="6"/>
  <c r="EW29" i="6"/>
  <c r="EQ29" i="6"/>
  <c r="EK29" i="6"/>
  <c r="EE29" i="6"/>
  <c r="DY29" i="6"/>
  <c r="DQ29" i="6"/>
  <c r="CS35" i="6"/>
  <c r="BD35" i="6"/>
  <c r="ED34" i="6"/>
  <c r="CR34" i="6"/>
  <c r="BF34" i="6"/>
  <c r="EX33" i="6"/>
  <c r="DL33" i="6"/>
  <c r="BZ33" i="6"/>
  <c r="EQ32" i="6"/>
  <c r="DE32" i="6"/>
  <c r="BY32" i="6"/>
  <c r="BM32" i="6"/>
  <c r="BD32" i="6"/>
  <c r="EU31" i="6"/>
  <c r="EO31" i="6"/>
  <c r="EI31" i="6"/>
  <c r="EC31" i="6"/>
  <c r="DW31" i="6"/>
  <c r="DO31" i="6"/>
  <c r="DI31" i="6"/>
  <c r="DC31" i="6"/>
  <c r="CW31" i="6"/>
  <c r="CQ31" i="6"/>
  <c r="CI31" i="6"/>
  <c r="BW31" i="6"/>
  <c r="BQ31" i="6"/>
  <c r="BK31" i="6"/>
  <c r="BE31" i="6"/>
  <c r="EV30" i="6"/>
  <c r="EP30" i="6"/>
  <c r="EJ30" i="6"/>
  <c r="ED30" i="6"/>
  <c r="DX30" i="6"/>
  <c r="DP30" i="6"/>
  <c r="DJ30" i="6"/>
  <c r="DD30" i="6"/>
  <c r="CL30" i="6"/>
  <c r="CD30" i="6"/>
  <c r="BX30" i="6"/>
  <c r="BR30" i="6"/>
  <c r="BL30" i="6"/>
  <c r="BF30" i="6"/>
  <c r="EV29" i="6"/>
  <c r="EP29" i="6"/>
  <c r="EJ29" i="6"/>
  <c r="ED29" i="6"/>
  <c r="DX29" i="6"/>
  <c r="DP29" i="6"/>
  <c r="DJ29" i="6"/>
  <c r="DD29" i="6"/>
  <c r="CX29" i="6"/>
  <c r="CR29" i="6"/>
  <c r="CL29" i="6"/>
  <c r="CD29" i="6"/>
  <c r="BX29" i="6"/>
  <c r="BR29" i="6"/>
  <c r="BL29" i="6"/>
  <c r="BF29" i="6"/>
  <c r="DX34" i="6"/>
  <c r="CL34" i="6"/>
  <c r="ER33" i="6"/>
  <c r="DF33" i="6"/>
  <c r="EK32" i="6"/>
  <c r="CY32" i="6"/>
  <c r="BW32" i="6"/>
  <c r="BK32" i="6"/>
  <c r="ET31" i="6"/>
  <c r="EN31" i="6"/>
  <c r="EH31" i="6"/>
  <c r="EB31" i="6"/>
  <c r="DV31" i="6"/>
  <c r="DN31" i="6"/>
  <c r="DH31" i="6"/>
  <c r="DB31" i="6"/>
  <c r="CV31" i="6"/>
  <c r="CH31" i="6"/>
  <c r="CB31" i="6"/>
  <c r="BV31" i="6"/>
  <c r="BP31" i="6"/>
  <c r="BJ31" i="6"/>
  <c r="BD31" i="6"/>
  <c r="EU30" i="6"/>
  <c r="EO30" i="6"/>
  <c r="EI30" i="6"/>
  <c r="EC30" i="6"/>
  <c r="DW30" i="6"/>
  <c r="DO30" i="6"/>
  <c r="DI30" i="6"/>
  <c r="DC30" i="6"/>
  <c r="CW30" i="6"/>
  <c r="CQ30" i="6"/>
  <c r="CI30" i="6"/>
  <c r="CC30" i="6"/>
  <c r="BW30" i="6"/>
  <c r="BQ30" i="6"/>
  <c r="BK30" i="6"/>
  <c r="BE30" i="6"/>
  <c r="EU29" i="6"/>
  <c r="EO29" i="6"/>
  <c r="EI29" i="6"/>
  <c r="EC29" i="6"/>
  <c r="DW29" i="6"/>
  <c r="DO29" i="6"/>
  <c r="DI29" i="6"/>
  <c r="DC29" i="6"/>
  <c r="CW29" i="6"/>
  <c r="CQ29" i="6"/>
  <c r="CI29" i="6"/>
  <c r="CC29" i="6"/>
  <c r="BW29" i="6"/>
  <c r="BQ29" i="6"/>
  <c r="BK29" i="6"/>
  <c r="BE29" i="6"/>
  <c r="EW28" i="6"/>
  <c r="EQ28" i="6"/>
  <c r="CD34" i="6"/>
  <c r="EE32" i="6"/>
  <c r="EA31" i="6"/>
  <c r="DN30" i="6"/>
  <c r="CB30" i="6"/>
  <c r="DV29" i="6"/>
  <c r="CY29" i="6"/>
  <c r="BM29" i="6"/>
  <c r="ER28" i="6"/>
  <c r="EK28" i="6"/>
  <c r="EE28" i="6"/>
  <c r="DY28" i="6"/>
  <c r="DQ28" i="6"/>
  <c r="DK28" i="6"/>
  <c r="CY28" i="6"/>
  <c r="CS28" i="6"/>
  <c r="CM28" i="6"/>
  <c r="CE28" i="6"/>
  <c r="BY28" i="6"/>
  <c r="BS28" i="6"/>
  <c r="BG28" i="6"/>
  <c r="EX27" i="6"/>
  <c r="ER27" i="6"/>
  <c r="EL27" i="6"/>
  <c r="EF27" i="6"/>
  <c r="DZ27" i="6"/>
  <c r="DT27" i="6"/>
  <c r="DL27" i="6"/>
  <c r="CZ27" i="6"/>
  <c r="CT27" i="6"/>
  <c r="CN27" i="6"/>
  <c r="CF27" i="6"/>
  <c r="BZ27" i="6"/>
  <c r="BT27" i="6"/>
  <c r="BN27" i="6"/>
  <c r="BH27" i="6"/>
  <c r="EX26" i="6"/>
  <c r="ER26" i="6"/>
  <c r="EL26" i="6"/>
  <c r="EF26" i="6"/>
  <c r="DZ26" i="6"/>
  <c r="DT26" i="6"/>
  <c r="DL26" i="6"/>
  <c r="DF26" i="6"/>
  <c r="CS32" i="6"/>
  <c r="DU31" i="6"/>
  <c r="CG31" i="6"/>
  <c r="ET30" i="6"/>
  <c r="DH30" i="6"/>
  <c r="BV30" i="6"/>
  <c r="DN29" i="6"/>
  <c r="CV29" i="6"/>
  <c r="CB29" i="6"/>
  <c r="BJ29" i="6"/>
  <c r="EY28" i="6"/>
  <c r="EP28" i="6"/>
  <c r="EJ28" i="6"/>
  <c r="ED28" i="6"/>
  <c r="DX28" i="6"/>
  <c r="DP28" i="6"/>
  <c r="DJ28" i="6"/>
  <c r="DD28" i="6"/>
  <c r="CX28" i="6"/>
  <c r="CR28" i="6"/>
  <c r="CL28" i="6"/>
  <c r="CD28" i="6"/>
  <c r="BX28" i="6"/>
  <c r="BR28" i="6"/>
  <c r="BL28" i="6"/>
  <c r="BF28" i="6"/>
  <c r="EW27" i="6"/>
  <c r="EQ27" i="6"/>
  <c r="EK27" i="6"/>
  <c r="EE27" i="6"/>
  <c r="DY27" i="6"/>
  <c r="DQ27" i="6"/>
  <c r="DK27" i="6"/>
  <c r="DE27" i="6"/>
  <c r="CY27" i="6"/>
  <c r="CS27" i="6"/>
  <c r="CM27" i="6"/>
  <c r="CE27" i="6"/>
  <c r="BY27" i="6"/>
  <c r="BS27" i="6"/>
  <c r="BM27" i="6"/>
  <c r="BG27" i="6"/>
  <c r="EW26" i="6"/>
  <c r="EQ26" i="6"/>
  <c r="EK26" i="6"/>
  <c r="EE26" i="6"/>
  <c r="DY26" i="6"/>
  <c r="DQ26" i="6"/>
  <c r="DK26" i="6"/>
  <c r="CY26" i="6"/>
  <c r="CS26" i="6"/>
  <c r="CM26" i="6"/>
  <c r="CE26" i="6"/>
  <c r="BY26" i="6"/>
  <c r="BS26" i="6"/>
  <c r="BG26" i="6"/>
  <c r="EW25" i="6"/>
  <c r="EQ25" i="6"/>
  <c r="EK25" i="6"/>
  <c r="EE25" i="6"/>
  <c r="DY25" i="6"/>
  <c r="DQ25" i="6"/>
  <c r="DK25" i="6"/>
  <c r="DE25" i="6"/>
  <c r="BV32" i="6"/>
  <c r="EY31" i="6"/>
  <c r="DM31" i="6"/>
  <c r="CA31" i="6"/>
  <c r="EN30" i="6"/>
  <c r="DB30" i="6"/>
  <c r="ET29" i="6"/>
  <c r="DK29" i="6"/>
  <c r="CS29" i="6"/>
  <c r="BY29" i="6"/>
  <c r="EX28" i="6"/>
  <c r="EO28" i="6"/>
  <c r="EI28" i="6"/>
  <c r="EC28" i="6"/>
  <c r="DW28" i="6"/>
  <c r="DO28" i="6"/>
  <c r="DI28" i="6"/>
  <c r="DC28" i="6"/>
  <c r="CW28" i="6"/>
  <c r="CQ28" i="6"/>
  <c r="CI28" i="6"/>
  <c r="CC28" i="6"/>
  <c r="BQ28" i="6"/>
  <c r="BK28" i="6"/>
  <c r="BE28" i="6"/>
  <c r="EV27" i="6"/>
  <c r="EP27" i="6"/>
  <c r="EJ27" i="6"/>
  <c r="ED27" i="6"/>
  <c r="DX27" i="6"/>
  <c r="DP27" i="6"/>
  <c r="DJ27" i="6"/>
  <c r="DD27" i="6"/>
  <c r="CX27" i="6"/>
  <c r="CR27" i="6"/>
  <c r="CD27" i="6"/>
  <c r="BR27" i="6"/>
  <c r="BL27" i="6"/>
  <c r="BF27" i="6"/>
  <c r="EV26" i="6"/>
  <c r="EP26" i="6"/>
  <c r="EJ26" i="6"/>
  <c r="ED26" i="6"/>
  <c r="DX26" i="6"/>
  <c r="DP26" i="6"/>
  <c r="DD26" i="6"/>
  <c r="CX26" i="6"/>
  <c r="CR26" i="6"/>
  <c r="CL26" i="6"/>
  <c r="CD26" i="6"/>
  <c r="BX26" i="6"/>
  <c r="BR26" i="6"/>
  <c r="BL26" i="6"/>
  <c r="BF26" i="6"/>
  <c r="EV25" i="6"/>
  <c r="EP25" i="6"/>
  <c r="EJ25" i="6"/>
  <c r="EI35" i="6"/>
  <c r="EL33" i="6"/>
  <c r="BJ32" i="6"/>
  <c r="ES31" i="6"/>
  <c r="DG31" i="6"/>
  <c r="BU31" i="6"/>
  <c r="EH30" i="6"/>
  <c r="CV30" i="6"/>
  <c r="EN29" i="6"/>
  <c r="DH29" i="6"/>
  <c r="BV29" i="6"/>
  <c r="BD29" i="6"/>
  <c r="EV28" i="6"/>
  <c r="EN28" i="6"/>
  <c r="EH28" i="6"/>
  <c r="EB28" i="6"/>
  <c r="DV28" i="6"/>
  <c r="DN28" i="6"/>
  <c r="DB28" i="6"/>
  <c r="CV28" i="6"/>
  <c r="CP28" i="6"/>
  <c r="CH28" i="6"/>
  <c r="CB28" i="6"/>
  <c r="BV28" i="6"/>
  <c r="BP28" i="6"/>
  <c r="BJ28" i="6"/>
  <c r="BD28" i="6"/>
  <c r="EU27" i="6"/>
  <c r="EO27" i="6"/>
  <c r="EI27" i="6"/>
  <c r="EC27" i="6"/>
  <c r="DW27" i="6"/>
  <c r="DO27" i="6"/>
  <c r="DI27" i="6"/>
  <c r="CW27" i="6"/>
  <c r="CQ27" i="6"/>
  <c r="CI27" i="6"/>
  <c r="CC27" i="6"/>
  <c r="BW27" i="6"/>
  <c r="BQ27" i="6"/>
  <c r="BK27" i="6"/>
  <c r="BE27" i="6"/>
  <c r="EU26" i="6"/>
  <c r="EO26" i="6"/>
  <c r="EI26" i="6"/>
  <c r="EC26" i="6"/>
  <c r="DW26" i="6"/>
  <c r="DO26" i="6"/>
  <c r="DI26" i="6"/>
  <c r="DC26" i="6"/>
  <c r="CW26" i="6"/>
  <c r="CQ26" i="6"/>
  <c r="CI26" i="6"/>
  <c r="CC26" i="6"/>
  <c r="BQ26" i="6"/>
  <c r="BK26" i="6"/>
  <c r="BE26" i="6"/>
  <c r="EU25" i="6"/>
  <c r="EO25" i="6"/>
  <c r="EI25" i="6"/>
  <c r="EC25" i="6"/>
  <c r="DW25" i="6"/>
  <c r="DI25" i="6"/>
  <c r="CB35" i="6"/>
  <c r="CZ33" i="6"/>
  <c r="EM31" i="6"/>
  <c r="DA31" i="6"/>
  <c r="BO31" i="6"/>
  <c r="EB30" i="6"/>
  <c r="CP30" i="6"/>
  <c r="BD30" i="6"/>
  <c r="EH29" i="6"/>
  <c r="DE29" i="6"/>
  <c r="CM29" i="6"/>
  <c r="BS29" i="6"/>
  <c r="ET28" i="6"/>
  <c r="EM28" i="6"/>
  <c r="EG28" i="6"/>
  <c r="EA28" i="6"/>
  <c r="DU28" i="6"/>
  <c r="DM28" i="6"/>
  <c r="DG28" i="6"/>
  <c r="DA28" i="6"/>
  <c r="CO28" i="6"/>
  <c r="CG28" i="6"/>
  <c r="CA28" i="6"/>
  <c r="BU28" i="6"/>
  <c r="BO28" i="6"/>
  <c r="BI28" i="6"/>
  <c r="ET27" i="6"/>
  <c r="EN27" i="6"/>
  <c r="EH27" i="6"/>
  <c r="EB27" i="6"/>
  <c r="DV27" i="6"/>
  <c r="DN27" i="6"/>
  <c r="DH27" i="6"/>
  <c r="DB27" i="6"/>
  <c r="CV27" i="6"/>
  <c r="CP27" i="6"/>
  <c r="CH27" i="6"/>
  <c r="CB27" i="6"/>
  <c r="BV27" i="6"/>
  <c r="BP27" i="6"/>
  <c r="BJ27" i="6"/>
  <c r="ET26" i="6"/>
  <c r="EN26" i="6"/>
  <c r="EH26" i="6"/>
  <c r="EB26" i="6"/>
  <c r="DV26" i="6"/>
  <c r="DN26" i="6"/>
  <c r="DH26" i="6"/>
  <c r="DB26" i="6"/>
  <c r="CV26" i="6"/>
  <c r="CP26" i="6"/>
  <c r="CH26" i="6"/>
  <c r="BV26" i="6"/>
  <c r="BP26" i="6"/>
  <c r="BJ26" i="6"/>
  <c r="BD26" i="6"/>
  <c r="ET25" i="6"/>
  <c r="CU31" i="6"/>
  <c r="CH30" i="6"/>
  <c r="DL28" i="6"/>
  <c r="EA27" i="6"/>
  <c r="CO27" i="6"/>
  <c r="EY26" i="6"/>
  <c r="DM26" i="6"/>
  <c r="CO26" i="6"/>
  <c r="BU26" i="6"/>
  <c r="EX25" i="6"/>
  <c r="EH25" i="6"/>
  <c r="DZ25" i="6"/>
  <c r="DN25" i="6"/>
  <c r="DF25" i="6"/>
  <c r="CY25" i="6"/>
  <c r="CS25" i="6"/>
  <c r="CM25" i="6"/>
  <c r="CE25" i="6"/>
  <c r="BY25" i="6"/>
  <c r="BS25" i="6"/>
  <c r="BM25" i="6"/>
  <c r="BG25" i="6"/>
  <c r="EW24" i="6"/>
  <c r="EQ24" i="6"/>
  <c r="EK24" i="6"/>
  <c r="EE24" i="6"/>
  <c r="DY24" i="6"/>
  <c r="DQ24" i="6"/>
  <c r="DK24" i="6"/>
  <c r="DE24" i="6"/>
  <c r="CY24" i="6"/>
  <c r="CS24" i="6"/>
  <c r="CM24" i="6"/>
  <c r="CE24" i="6"/>
  <c r="BY24" i="6"/>
  <c r="BS24" i="6"/>
  <c r="BM24" i="6"/>
  <c r="BG24" i="6"/>
  <c r="EW23" i="6"/>
  <c r="EQ23" i="6"/>
  <c r="EK23" i="6"/>
  <c r="EE23" i="6"/>
  <c r="DY23" i="6"/>
  <c r="DQ23" i="6"/>
  <c r="DK23" i="6"/>
  <c r="DE23" i="6"/>
  <c r="CY23" i="6"/>
  <c r="CS23" i="6"/>
  <c r="CM23" i="6"/>
  <c r="CE23" i="6"/>
  <c r="BY23" i="6"/>
  <c r="BS23" i="6"/>
  <c r="BG23" i="6"/>
  <c r="EX22" i="6"/>
  <c r="ER22" i="6"/>
  <c r="EL22" i="6"/>
  <c r="EF22" i="6"/>
  <c r="DZ22" i="6"/>
  <c r="DT22" i="6"/>
  <c r="DL22" i="6"/>
  <c r="DF22" i="6"/>
  <c r="CZ22" i="6"/>
  <c r="CT22" i="6"/>
  <c r="CF22" i="6"/>
  <c r="BZ22" i="6"/>
  <c r="DP34" i="6"/>
  <c r="BI31" i="6"/>
  <c r="EB29" i="6"/>
  <c r="ES28" i="6"/>
  <c r="DF28" i="6"/>
  <c r="BT28" i="6"/>
  <c r="DU27" i="6"/>
  <c r="CG27" i="6"/>
  <c r="ES26" i="6"/>
  <c r="DG26" i="6"/>
  <c r="CN26" i="6"/>
  <c r="BT26" i="6"/>
  <c r="ES25" i="6"/>
  <c r="EG25" i="6"/>
  <c r="DX25" i="6"/>
  <c r="DM25" i="6"/>
  <c r="DD25" i="6"/>
  <c r="CX25" i="6"/>
  <c r="CR25" i="6"/>
  <c r="CL25" i="6"/>
  <c r="CD25" i="6"/>
  <c r="BX25" i="6"/>
  <c r="BR25" i="6"/>
  <c r="BL25" i="6"/>
  <c r="BF25" i="6"/>
  <c r="EV24" i="6"/>
  <c r="EP24" i="6"/>
  <c r="EJ24" i="6"/>
  <c r="ED24" i="6"/>
  <c r="DX24" i="6"/>
  <c r="DP24" i="6"/>
  <c r="DJ24" i="6"/>
  <c r="DD24" i="6"/>
  <c r="CX24" i="6"/>
  <c r="CR24" i="6"/>
  <c r="CD24" i="6"/>
  <c r="BX24" i="6"/>
  <c r="BR24" i="6"/>
  <c r="BL24" i="6"/>
  <c r="BF24" i="6"/>
  <c r="EV23" i="6"/>
  <c r="EP23" i="6"/>
  <c r="EJ23" i="6"/>
  <c r="ED23" i="6"/>
  <c r="DX23" i="6"/>
  <c r="DP23" i="6"/>
  <c r="DJ23" i="6"/>
  <c r="DD23" i="6"/>
  <c r="CX23" i="6"/>
  <c r="CR23" i="6"/>
  <c r="CL23" i="6"/>
  <c r="CD23" i="6"/>
  <c r="BX23" i="6"/>
  <c r="BR23" i="6"/>
  <c r="BL23" i="6"/>
  <c r="BF23" i="6"/>
  <c r="DB29" i="6"/>
  <c r="EL28" i="6"/>
  <c r="CZ28" i="6"/>
  <c r="BN28" i="6"/>
  <c r="EY27" i="6"/>
  <c r="DM27" i="6"/>
  <c r="CA27" i="6"/>
  <c r="EM26" i="6"/>
  <c r="DA26" i="6"/>
  <c r="CG26" i="6"/>
  <c r="BO26" i="6"/>
  <c r="ER25" i="6"/>
  <c r="EF25" i="6"/>
  <c r="DV25" i="6"/>
  <c r="DL25" i="6"/>
  <c r="DC25" i="6"/>
  <c r="CW25" i="6"/>
  <c r="CQ25" i="6"/>
  <c r="CI25" i="6"/>
  <c r="CC25" i="6"/>
  <c r="BW25" i="6"/>
  <c r="BK25" i="6"/>
  <c r="BE25" i="6"/>
  <c r="EU24" i="6"/>
  <c r="EO24" i="6"/>
  <c r="EI24" i="6"/>
  <c r="EC24" i="6"/>
  <c r="DW24" i="6"/>
  <c r="DO24" i="6"/>
  <c r="CW24" i="6"/>
  <c r="CQ24" i="6"/>
  <c r="CI24" i="6"/>
  <c r="CC24" i="6"/>
  <c r="BW24" i="6"/>
  <c r="BQ24" i="6"/>
  <c r="BK24" i="6"/>
  <c r="BE24" i="6"/>
  <c r="EU23" i="6"/>
  <c r="EO23" i="6"/>
  <c r="EI23" i="6"/>
  <c r="EC23" i="6"/>
  <c r="DW23" i="6"/>
  <c r="DO23" i="6"/>
  <c r="DI23" i="6"/>
  <c r="DC23" i="6"/>
  <c r="CW23" i="6"/>
  <c r="CQ23" i="6"/>
  <c r="CI23" i="6"/>
  <c r="CC23" i="6"/>
  <c r="BW23" i="6"/>
  <c r="BQ23" i="6"/>
  <c r="BK23" i="6"/>
  <c r="BE23" i="6"/>
  <c r="EV22" i="6"/>
  <c r="EP22" i="6"/>
  <c r="EJ22" i="6"/>
  <c r="ED22" i="6"/>
  <c r="DX22" i="6"/>
  <c r="DP22" i="6"/>
  <c r="BN33" i="6"/>
  <c r="CH29" i="6"/>
  <c r="EF28" i="6"/>
  <c r="CT28" i="6"/>
  <c r="BH28" i="6"/>
  <c r="ES27" i="6"/>
  <c r="DG27" i="6"/>
  <c r="EG26" i="6"/>
  <c r="CZ26" i="6"/>
  <c r="CF26" i="6"/>
  <c r="BN26" i="6"/>
  <c r="EN25" i="6"/>
  <c r="ED25" i="6"/>
  <c r="DU25" i="6"/>
  <c r="DJ25" i="6"/>
  <c r="CV25" i="6"/>
  <c r="CP25" i="6"/>
  <c r="CH25" i="6"/>
  <c r="CB25" i="6"/>
  <c r="BV25" i="6"/>
  <c r="BP25" i="6"/>
  <c r="BJ25" i="6"/>
  <c r="BD25" i="6"/>
  <c r="ET24" i="6"/>
  <c r="EN24" i="6"/>
  <c r="EH24" i="6"/>
  <c r="EB24" i="6"/>
  <c r="DV24" i="6"/>
  <c r="DN24" i="6"/>
  <c r="DH24" i="6"/>
  <c r="DB24" i="6"/>
  <c r="CV24" i="6"/>
  <c r="CP24" i="6"/>
  <c r="CH24" i="6"/>
  <c r="CB24" i="6"/>
  <c r="BV24" i="6"/>
  <c r="BP24" i="6"/>
  <c r="BJ24" i="6"/>
  <c r="ET23" i="6"/>
  <c r="EN23" i="6"/>
  <c r="EH23" i="6"/>
  <c r="EB23" i="6"/>
  <c r="DV23" i="6"/>
  <c r="DN23" i="6"/>
  <c r="DH23" i="6"/>
  <c r="DB23" i="6"/>
  <c r="CV23" i="6"/>
  <c r="CP23" i="6"/>
  <c r="CH23" i="6"/>
  <c r="BV23" i="6"/>
  <c r="BP23" i="6"/>
  <c r="BJ23" i="6"/>
  <c r="BD23" i="6"/>
  <c r="EU22" i="6"/>
  <c r="EO22" i="6"/>
  <c r="BP29" i="6"/>
  <c r="DZ28" i="6"/>
  <c r="CN28" i="6"/>
  <c r="EM27" i="6"/>
  <c r="DA27" i="6"/>
  <c r="BO27" i="6"/>
  <c r="EA26" i="6"/>
  <c r="CA26" i="6"/>
  <c r="BI26" i="6"/>
  <c r="EM25" i="6"/>
  <c r="EB25" i="6"/>
  <c r="DT25" i="6"/>
  <c r="DH25" i="6"/>
  <c r="DA25" i="6"/>
  <c r="CU25" i="6"/>
  <c r="CO25" i="6"/>
  <c r="CA25" i="6"/>
  <c r="BU25" i="6"/>
  <c r="BO25" i="6"/>
  <c r="BI25" i="6"/>
  <c r="EY24" i="6"/>
  <c r="ES24" i="6"/>
  <c r="EM24" i="6"/>
  <c r="EG24" i="6"/>
  <c r="EA24" i="6"/>
  <c r="DU24" i="6"/>
  <c r="DM24" i="6"/>
  <c r="DG24" i="6"/>
  <c r="DA24" i="6"/>
  <c r="CU24" i="6"/>
  <c r="CO24" i="6"/>
  <c r="CG24" i="6"/>
  <c r="BO24" i="6"/>
  <c r="BI24" i="6"/>
  <c r="EY23" i="6"/>
  <c r="ES23" i="6"/>
  <c r="EM23" i="6"/>
  <c r="EG23" i="6"/>
  <c r="EA23" i="6"/>
  <c r="DU23" i="6"/>
  <c r="DM23" i="6"/>
  <c r="DG23" i="6"/>
  <c r="DA23" i="6"/>
  <c r="CO23" i="6"/>
  <c r="CG23" i="6"/>
  <c r="CA23" i="6"/>
  <c r="BU23" i="6"/>
  <c r="BO23" i="6"/>
  <c r="BI23" i="6"/>
  <c r="ET22" i="6"/>
  <c r="EN22" i="6"/>
  <c r="EH22" i="6"/>
  <c r="EB22" i="6"/>
  <c r="DV22" i="6"/>
  <c r="DN22" i="6"/>
  <c r="DH22" i="6"/>
  <c r="DB22" i="6"/>
  <c r="CV22" i="6"/>
  <c r="CP22" i="6"/>
  <c r="CH22" i="6"/>
  <c r="CB22" i="6"/>
  <c r="BV22" i="6"/>
  <c r="BP22" i="6"/>
  <c r="DV30" i="6"/>
  <c r="DU26" i="6"/>
  <c r="EY25" i="6"/>
  <c r="CT25" i="6"/>
  <c r="BH25" i="6"/>
  <c r="DT24" i="6"/>
  <c r="CF24" i="6"/>
  <c r="ER23" i="6"/>
  <c r="DF23" i="6"/>
  <c r="BT23" i="6"/>
  <c r="EY22" i="6"/>
  <c r="EI22" i="6"/>
  <c r="DW22" i="6"/>
  <c r="DJ22" i="6"/>
  <c r="DA22" i="6"/>
  <c r="CR22" i="6"/>
  <c r="CG22" i="6"/>
  <c r="BX22" i="6"/>
  <c r="BQ22" i="6"/>
  <c r="BJ22" i="6"/>
  <c r="BD22" i="6"/>
  <c r="EV21" i="6"/>
  <c r="EP21" i="6"/>
  <c r="EJ21" i="6"/>
  <c r="ED21" i="6"/>
  <c r="DX21" i="6"/>
  <c r="DP21" i="6"/>
  <c r="DJ21" i="6"/>
  <c r="DD21" i="6"/>
  <c r="CX21" i="6"/>
  <c r="CR21" i="6"/>
  <c r="CD21" i="6"/>
  <c r="BR21" i="6"/>
  <c r="BL21" i="6"/>
  <c r="BF21" i="6"/>
  <c r="EV20" i="6"/>
  <c r="EP20" i="6"/>
  <c r="EJ20" i="6"/>
  <c r="ED20" i="6"/>
  <c r="DX20" i="6"/>
  <c r="DP20" i="6"/>
  <c r="DJ20" i="6"/>
  <c r="DD20" i="6"/>
  <c r="CX20" i="6"/>
  <c r="CR20" i="6"/>
  <c r="CL20" i="6"/>
  <c r="CD20" i="6"/>
  <c r="BX20" i="6"/>
  <c r="BR20" i="6"/>
  <c r="BL20" i="6"/>
  <c r="BF20" i="6"/>
  <c r="EV19" i="6"/>
  <c r="EP19" i="6"/>
  <c r="EJ19" i="6"/>
  <c r="ED19" i="6"/>
  <c r="DX19" i="6"/>
  <c r="DP19" i="6"/>
  <c r="DJ19" i="6"/>
  <c r="DD19" i="6"/>
  <c r="CL19" i="6"/>
  <c r="BX19" i="6"/>
  <c r="BR19" i="6"/>
  <c r="BL19" i="6"/>
  <c r="BF19" i="6"/>
  <c r="EV18" i="6"/>
  <c r="EP18" i="6"/>
  <c r="EJ18" i="6"/>
  <c r="ED18" i="6"/>
  <c r="DX18" i="6"/>
  <c r="DJ18" i="6"/>
  <c r="DD18" i="6"/>
  <c r="CX18" i="6"/>
  <c r="CR18" i="6"/>
  <c r="CL18" i="6"/>
  <c r="CD18" i="6"/>
  <c r="BX18" i="6"/>
  <c r="BR18" i="6"/>
  <c r="BL18" i="6"/>
  <c r="BF18" i="6"/>
  <c r="EU17" i="6"/>
  <c r="EO17" i="6"/>
  <c r="EI17" i="6"/>
  <c r="EC17" i="6"/>
  <c r="DW17" i="6"/>
  <c r="DI17" i="6"/>
  <c r="DC17" i="6"/>
  <c r="CW17" i="6"/>
  <c r="CQ17" i="6"/>
  <c r="CI17" i="6"/>
  <c r="CC17" i="6"/>
  <c r="BW17" i="6"/>
  <c r="BQ17" i="6"/>
  <c r="BK17" i="6"/>
  <c r="BE17" i="6"/>
  <c r="EW16" i="6"/>
  <c r="EQ16" i="6"/>
  <c r="EK16" i="6"/>
  <c r="EE16" i="6"/>
  <c r="DY16" i="6"/>
  <c r="DQ16" i="6"/>
  <c r="DK16" i="6"/>
  <c r="DE16" i="6"/>
  <c r="CY16" i="6"/>
  <c r="CS16" i="6"/>
  <c r="CM16" i="6"/>
  <c r="CE16" i="6"/>
  <c r="BY16" i="6"/>
  <c r="BM16" i="6"/>
  <c r="BG16" i="6"/>
  <c r="EY15" i="6"/>
  <c r="ES15" i="6"/>
  <c r="EM15" i="6"/>
  <c r="EG15" i="6"/>
  <c r="DT28" i="6"/>
  <c r="EG27" i="6"/>
  <c r="CT26" i="6"/>
  <c r="EL25" i="6"/>
  <c r="CN25" i="6"/>
  <c r="EX24" i="6"/>
  <c r="DL24" i="6"/>
  <c r="BZ24" i="6"/>
  <c r="EL23" i="6"/>
  <c r="CZ23" i="6"/>
  <c r="BN23" i="6"/>
  <c r="EW22" i="6"/>
  <c r="EG22" i="6"/>
  <c r="DU22" i="6"/>
  <c r="DI22" i="6"/>
  <c r="CY22" i="6"/>
  <c r="CE22" i="6"/>
  <c r="BW22" i="6"/>
  <c r="BO22" i="6"/>
  <c r="EU21" i="6"/>
  <c r="EO21" i="6"/>
  <c r="EI21" i="6"/>
  <c r="EC21" i="6"/>
  <c r="DW21" i="6"/>
  <c r="DO21" i="6"/>
  <c r="DC21" i="6"/>
  <c r="CW21" i="6"/>
  <c r="CQ21" i="6"/>
  <c r="CI21" i="6"/>
  <c r="CC21" i="6"/>
  <c r="BW21" i="6"/>
  <c r="BQ21" i="6"/>
  <c r="BK21" i="6"/>
  <c r="BE21" i="6"/>
  <c r="EU20" i="6"/>
  <c r="EO20" i="6"/>
  <c r="EI20" i="6"/>
  <c r="EC20" i="6"/>
  <c r="DW20" i="6"/>
  <c r="DO20" i="6"/>
  <c r="DI20" i="6"/>
  <c r="DC20" i="6"/>
  <c r="CW20" i="6"/>
  <c r="CQ20" i="6"/>
  <c r="CI20" i="6"/>
  <c r="CC20" i="6"/>
  <c r="BW20" i="6"/>
  <c r="BK20" i="6"/>
  <c r="BE20" i="6"/>
  <c r="EU19" i="6"/>
  <c r="EO19" i="6"/>
  <c r="EI19" i="6"/>
  <c r="EC19" i="6"/>
  <c r="DW19" i="6"/>
  <c r="DO19" i="6"/>
  <c r="DI19" i="6"/>
  <c r="DC19" i="6"/>
  <c r="CW19" i="6"/>
  <c r="CQ19" i="6"/>
  <c r="CI19" i="6"/>
  <c r="CC19" i="6"/>
  <c r="BW19" i="6"/>
  <c r="BQ19" i="6"/>
  <c r="BK19" i="6"/>
  <c r="BE19" i="6"/>
  <c r="EU18" i="6"/>
  <c r="EO18" i="6"/>
  <c r="EI18" i="6"/>
  <c r="EC18" i="6"/>
  <c r="DW18" i="6"/>
  <c r="DO18" i="6"/>
  <c r="DI18" i="6"/>
  <c r="DC18" i="6"/>
  <c r="CW18" i="6"/>
  <c r="CQ18" i="6"/>
  <c r="CC18" i="6"/>
  <c r="BW18" i="6"/>
  <c r="BQ18" i="6"/>
  <c r="BK18" i="6"/>
  <c r="BE18" i="6"/>
  <c r="ET17" i="6"/>
  <c r="EN17" i="6"/>
  <c r="EH17" i="6"/>
  <c r="EB17" i="6"/>
  <c r="DV17" i="6"/>
  <c r="DN17" i="6"/>
  <c r="DH17" i="6"/>
  <c r="CV17" i="6"/>
  <c r="CP17" i="6"/>
  <c r="CH17" i="6"/>
  <c r="CB17" i="6"/>
  <c r="BV17" i="6"/>
  <c r="BP17" i="6"/>
  <c r="BJ17" i="6"/>
  <c r="BD17" i="6"/>
  <c r="EV16" i="6"/>
  <c r="EP16" i="6"/>
  <c r="EJ16" i="6"/>
  <c r="ED16" i="6"/>
  <c r="DX16" i="6"/>
  <c r="DP16" i="6"/>
  <c r="DJ16" i="6"/>
  <c r="DD16" i="6"/>
  <c r="CX16" i="6"/>
  <c r="CR16" i="6"/>
  <c r="CL16" i="6"/>
  <c r="BX16" i="6"/>
  <c r="BR16" i="6"/>
  <c r="BL16" i="6"/>
  <c r="BF16" i="6"/>
  <c r="EX15" i="6"/>
  <c r="ER15" i="6"/>
  <c r="EL15" i="6"/>
  <c r="EF15" i="6"/>
  <c r="DZ15" i="6"/>
  <c r="DT15" i="6"/>
  <c r="DL15" i="6"/>
  <c r="DF15" i="6"/>
  <c r="CF28" i="6"/>
  <c r="CU27" i="6"/>
  <c r="BZ26" i="6"/>
  <c r="EA25" i="6"/>
  <c r="CF25" i="6"/>
  <c r="ER24" i="6"/>
  <c r="DF24" i="6"/>
  <c r="BT24" i="6"/>
  <c r="EF23" i="6"/>
  <c r="CT23" i="6"/>
  <c r="BH23" i="6"/>
  <c r="ES22" i="6"/>
  <c r="EE22" i="6"/>
  <c r="DQ22" i="6"/>
  <c r="DG22" i="6"/>
  <c r="CX22" i="6"/>
  <c r="CO22" i="6"/>
  <c r="CD22" i="6"/>
  <c r="BU22" i="6"/>
  <c r="BN22" i="6"/>
  <c r="BH22" i="6"/>
  <c r="ET21" i="6"/>
  <c r="EN21" i="6"/>
  <c r="EH21" i="6"/>
  <c r="EB21" i="6"/>
  <c r="DV21" i="6"/>
  <c r="DN21" i="6"/>
  <c r="DH21" i="6"/>
  <c r="DB21" i="6"/>
  <c r="CV21" i="6"/>
  <c r="CP21" i="6"/>
  <c r="CH21" i="6"/>
  <c r="CB21" i="6"/>
  <c r="BV21" i="6"/>
  <c r="BP21" i="6"/>
  <c r="BJ21" i="6"/>
  <c r="ET20" i="6"/>
  <c r="EN20" i="6"/>
  <c r="EH20" i="6"/>
  <c r="EB20" i="6"/>
  <c r="DV20" i="6"/>
  <c r="DN20" i="6"/>
  <c r="DH20" i="6"/>
  <c r="DB20" i="6"/>
  <c r="CV20" i="6"/>
  <c r="CP20" i="6"/>
  <c r="CH20" i="6"/>
  <c r="CB20" i="6"/>
  <c r="BV20" i="6"/>
  <c r="BP20" i="6"/>
  <c r="BJ20" i="6"/>
  <c r="BD20" i="6"/>
  <c r="ET19" i="6"/>
  <c r="EN19" i="6"/>
  <c r="EH19" i="6"/>
  <c r="EB19" i="6"/>
  <c r="DV19" i="6"/>
  <c r="DN19" i="6"/>
  <c r="DH19" i="6"/>
  <c r="DB19" i="6"/>
  <c r="CV19" i="6"/>
  <c r="CP19" i="6"/>
  <c r="CH19" i="6"/>
  <c r="CB19" i="6"/>
  <c r="BV19" i="6"/>
  <c r="BD19" i="6"/>
  <c r="ET18" i="6"/>
  <c r="EN18" i="6"/>
  <c r="EH18" i="6"/>
  <c r="EB18" i="6"/>
  <c r="DV18" i="6"/>
  <c r="DN18" i="6"/>
  <c r="DH18" i="6"/>
  <c r="DB18" i="6"/>
  <c r="CP18" i="6"/>
  <c r="CB18" i="6"/>
  <c r="BV18" i="6"/>
  <c r="BP18" i="6"/>
  <c r="BJ18" i="6"/>
  <c r="BD18" i="6"/>
  <c r="EY17" i="6"/>
  <c r="ES17" i="6"/>
  <c r="EM17" i="6"/>
  <c r="EG17" i="6"/>
  <c r="EA17" i="6"/>
  <c r="DU17" i="6"/>
  <c r="DM17" i="6"/>
  <c r="DA17" i="6"/>
  <c r="CU17" i="6"/>
  <c r="CO17" i="6"/>
  <c r="CA17" i="6"/>
  <c r="BU17" i="6"/>
  <c r="BO17" i="6"/>
  <c r="BI17" i="6"/>
  <c r="EU16" i="6"/>
  <c r="EO16" i="6"/>
  <c r="EI16" i="6"/>
  <c r="EC16" i="6"/>
  <c r="DW16" i="6"/>
  <c r="DO16" i="6"/>
  <c r="DI16" i="6"/>
  <c r="DC16" i="6"/>
  <c r="CW16" i="6"/>
  <c r="CQ16" i="6"/>
  <c r="CI16" i="6"/>
  <c r="CC16" i="6"/>
  <c r="BW16" i="6"/>
  <c r="BQ16" i="6"/>
  <c r="BK16" i="6"/>
  <c r="BE16" i="6"/>
  <c r="EG31" i="6"/>
  <c r="BI27" i="6"/>
  <c r="BH26" i="6"/>
  <c r="DP25" i="6"/>
  <c r="BZ25" i="6"/>
  <c r="EL24" i="6"/>
  <c r="CZ24" i="6"/>
  <c r="BN24" i="6"/>
  <c r="DZ23" i="6"/>
  <c r="CN23" i="6"/>
  <c r="EQ22" i="6"/>
  <c r="EC22" i="6"/>
  <c r="DO22" i="6"/>
  <c r="DE22" i="6"/>
  <c r="CW22" i="6"/>
  <c r="CM22" i="6"/>
  <c r="CC22" i="6"/>
  <c r="BT22" i="6"/>
  <c r="BM22" i="6"/>
  <c r="BG22" i="6"/>
  <c r="EY21" i="6"/>
  <c r="ES21" i="6"/>
  <c r="EM21" i="6"/>
  <c r="EG21" i="6"/>
  <c r="EA21" i="6"/>
  <c r="DU21" i="6"/>
  <c r="DM21" i="6"/>
  <c r="DG21" i="6"/>
  <c r="DA21" i="6"/>
  <c r="CU21" i="6"/>
  <c r="CO21" i="6"/>
  <c r="CG21" i="6"/>
  <c r="BU21" i="6"/>
  <c r="BO21" i="6"/>
  <c r="BI21" i="6"/>
  <c r="EY20" i="6"/>
  <c r="ES20" i="6"/>
  <c r="EM20" i="6"/>
  <c r="EG20" i="6"/>
  <c r="EA20" i="6"/>
  <c r="DU20" i="6"/>
  <c r="DM20" i="6"/>
  <c r="DA20" i="6"/>
  <c r="CU20" i="6"/>
  <c r="CO20" i="6"/>
  <c r="CA20" i="6"/>
  <c r="BU20" i="6"/>
  <c r="BO20" i="6"/>
  <c r="BI20" i="6"/>
  <c r="EY19" i="6"/>
  <c r="ES19" i="6"/>
  <c r="EM19" i="6"/>
  <c r="EG19" i="6"/>
  <c r="EA19" i="6"/>
  <c r="DU19" i="6"/>
  <c r="DM19" i="6"/>
  <c r="DG19" i="6"/>
  <c r="DA19" i="6"/>
  <c r="CU19" i="6"/>
  <c r="CO19" i="6"/>
  <c r="CG19" i="6"/>
  <c r="CA19" i="6"/>
  <c r="BU19" i="6"/>
  <c r="BO19" i="6"/>
  <c r="BI19" i="6"/>
  <c r="EY18" i="6"/>
  <c r="ES18" i="6"/>
  <c r="EM18" i="6"/>
  <c r="EG18" i="6"/>
  <c r="EA18" i="6"/>
  <c r="DU18" i="6"/>
  <c r="DM18" i="6"/>
  <c r="DG18" i="6"/>
  <c r="DA18" i="6"/>
  <c r="CU18" i="6"/>
  <c r="CO18" i="6"/>
  <c r="CG18" i="6"/>
  <c r="CA18" i="6"/>
  <c r="BU18" i="6"/>
  <c r="BO18" i="6"/>
  <c r="BI18" i="6"/>
  <c r="EX17" i="6"/>
  <c r="ER17" i="6"/>
  <c r="EL17" i="6"/>
  <c r="EF17" i="6"/>
  <c r="DZ17" i="6"/>
  <c r="DT17" i="6"/>
  <c r="DL17" i="6"/>
  <c r="DF17" i="6"/>
  <c r="CZ17" i="6"/>
  <c r="CT17" i="6"/>
  <c r="CN17" i="6"/>
  <c r="CF17" i="6"/>
  <c r="BZ17" i="6"/>
  <c r="BN17" i="6"/>
  <c r="BH17" i="6"/>
  <c r="ET16" i="6"/>
  <c r="EN16" i="6"/>
  <c r="EH16" i="6"/>
  <c r="EB16" i="6"/>
  <c r="DV16" i="6"/>
  <c r="DN16" i="6"/>
  <c r="DH16" i="6"/>
  <c r="DB16" i="6"/>
  <c r="CV16" i="6"/>
  <c r="CP16" i="6"/>
  <c r="CH16" i="6"/>
  <c r="CB16" i="6"/>
  <c r="BV16" i="6"/>
  <c r="BP16" i="6"/>
  <c r="BD16" i="6"/>
  <c r="EV15" i="6"/>
  <c r="EP15" i="6"/>
  <c r="EJ15" i="6"/>
  <c r="ED15" i="6"/>
  <c r="DX15" i="6"/>
  <c r="DP15" i="6"/>
  <c r="DJ15" i="6"/>
  <c r="DD15" i="6"/>
  <c r="CX15" i="6"/>
  <c r="DG25" i="6"/>
  <c r="EF24" i="6"/>
  <c r="CT24" i="6"/>
  <c r="BH24" i="6"/>
  <c r="DT23" i="6"/>
  <c r="CF23" i="6"/>
  <c r="EM22" i="6"/>
  <c r="EA22" i="6"/>
  <c r="DM22" i="6"/>
  <c r="DD22" i="6"/>
  <c r="CU22" i="6"/>
  <c r="CL22" i="6"/>
  <c r="CA22" i="6"/>
  <c r="BS22" i="6"/>
  <c r="BL22" i="6"/>
  <c r="EX21" i="6"/>
  <c r="ER21" i="6"/>
  <c r="EL21" i="6"/>
  <c r="EF21" i="6"/>
  <c r="DZ21" i="6"/>
  <c r="DT21" i="6"/>
  <c r="DL21" i="6"/>
  <c r="CZ21" i="6"/>
  <c r="CT21" i="6"/>
  <c r="CN21" i="6"/>
  <c r="CF21" i="6"/>
  <c r="BZ21" i="6"/>
  <c r="BT21" i="6"/>
  <c r="BN21" i="6"/>
  <c r="BH21" i="6"/>
  <c r="EX20" i="6"/>
  <c r="ER20" i="6"/>
  <c r="EL20" i="6"/>
  <c r="EF20" i="6"/>
  <c r="DZ20" i="6"/>
  <c r="DT20" i="6"/>
  <c r="DL20" i="6"/>
  <c r="DF20" i="6"/>
  <c r="CZ20" i="6"/>
  <c r="CT20" i="6"/>
  <c r="CN20" i="6"/>
  <c r="CF20" i="6"/>
  <c r="BZ20" i="6"/>
  <c r="BT20" i="6"/>
  <c r="BN20" i="6"/>
  <c r="BH20" i="6"/>
  <c r="EX19" i="6"/>
  <c r="ER19" i="6"/>
  <c r="EL19" i="6"/>
  <c r="EF19" i="6"/>
  <c r="DZ19" i="6"/>
  <c r="DT19" i="6"/>
  <c r="DF19" i="6"/>
  <c r="CZ19" i="6"/>
  <c r="CT19" i="6"/>
  <c r="CN19" i="6"/>
  <c r="CF19" i="6"/>
  <c r="BZ19" i="6"/>
  <c r="BT19" i="6"/>
  <c r="BN19" i="6"/>
  <c r="BH19" i="6"/>
  <c r="EX18" i="6"/>
  <c r="ER18" i="6"/>
  <c r="EL18" i="6"/>
  <c r="EF18" i="6"/>
  <c r="DZ18" i="6"/>
  <c r="DT18" i="6"/>
  <c r="DL18" i="6"/>
  <c r="DF18" i="6"/>
  <c r="CZ18" i="6"/>
  <c r="CT18" i="6"/>
  <c r="CN18" i="6"/>
  <c r="CF18" i="6"/>
  <c r="BZ18" i="6"/>
  <c r="BT18" i="6"/>
  <c r="BH18" i="6"/>
  <c r="EW17" i="6"/>
  <c r="EQ17" i="6"/>
  <c r="EK17" i="6"/>
  <c r="EE17" i="6"/>
  <c r="DY17" i="6"/>
  <c r="DQ17" i="6"/>
  <c r="DK17" i="6"/>
  <c r="DE17" i="6"/>
  <c r="CY17" i="6"/>
  <c r="CS17" i="6"/>
  <c r="CM17" i="6"/>
  <c r="CE17" i="6"/>
  <c r="BS17" i="6"/>
  <c r="BM17" i="6"/>
  <c r="BG17" i="6"/>
  <c r="EY16" i="6"/>
  <c r="ES16" i="6"/>
  <c r="EM16" i="6"/>
  <c r="EG16" i="6"/>
  <c r="EA16" i="6"/>
  <c r="DU16" i="6"/>
  <c r="DM16" i="6"/>
  <c r="DG16" i="6"/>
  <c r="CU16" i="6"/>
  <c r="CO16" i="6"/>
  <c r="CG16" i="6"/>
  <c r="CA16" i="6"/>
  <c r="BU16" i="6"/>
  <c r="BO16" i="6"/>
  <c r="BI16" i="6"/>
  <c r="EU15" i="6"/>
  <c r="EO15" i="6"/>
  <c r="EI15" i="6"/>
  <c r="EC15" i="6"/>
  <c r="DW15" i="6"/>
  <c r="DO15" i="6"/>
  <c r="DI15" i="6"/>
  <c r="DC15" i="6"/>
  <c r="CW15" i="6"/>
  <c r="CQ15" i="6"/>
  <c r="CI15" i="6"/>
  <c r="CC15" i="6"/>
  <c r="BW15" i="6"/>
  <c r="BQ15" i="6"/>
  <c r="BK15" i="6"/>
  <c r="CZ25" i="6"/>
  <c r="CI22" i="6"/>
  <c r="DY21" i="6"/>
  <c r="CM21" i="6"/>
  <c r="EK20" i="6"/>
  <c r="CY20" i="6"/>
  <c r="BM20" i="6"/>
  <c r="EW19" i="6"/>
  <c r="DK19" i="6"/>
  <c r="BY19" i="6"/>
  <c r="DY18" i="6"/>
  <c r="CM18" i="6"/>
  <c r="DP17" i="6"/>
  <c r="CD17" i="6"/>
  <c r="EL16" i="6"/>
  <c r="CZ16" i="6"/>
  <c r="BN16" i="6"/>
  <c r="EK15" i="6"/>
  <c r="DV15" i="6"/>
  <c r="DH15" i="6"/>
  <c r="CY15" i="6"/>
  <c r="CP15" i="6"/>
  <c r="CG15" i="6"/>
  <c r="BZ15" i="6"/>
  <c r="BS15" i="6"/>
  <c r="BD15" i="6"/>
  <c r="EW14" i="6"/>
  <c r="EQ14" i="6"/>
  <c r="EK14" i="6"/>
  <c r="EE14" i="6"/>
  <c r="DY14" i="6"/>
  <c r="DK14" i="6"/>
  <c r="DE14" i="6"/>
  <c r="CY14" i="6"/>
  <c r="CS14" i="6"/>
  <c r="BN25" i="6"/>
  <c r="EK22" i="6"/>
  <c r="BY22" i="6"/>
  <c r="DQ21" i="6"/>
  <c r="CE21" i="6"/>
  <c r="EE20" i="6"/>
  <c r="CS20" i="6"/>
  <c r="BG20" i="6"/>
  <c r="EQ19" i="6"/>
  <c r="DE19" i="6"/>
  <c r="BS19" i="6"/>
  <c r="CE18" i="6"/>
  <c r="EV17" i="6"/>
  <c r="DJ17" i="6"/>
  <c r="BX17" i="6"/>
  <c r="EF16" i="6"/>
  <c r="CT16" i="6"/>
  <c r="BH16" i="6"/>
  <c r="EX23" i="6"/>
  <c r="DY22" i="6"/>
  <c r="BR22" i="6"/>
  <c r="EW21" i="6"/>
  <c r="DK21" i="6"/>
  <c r="BY21" i="6"/>
  <c r="DY20" i="6"/>
  <c r="CM20" i="6"/>
  <c r="EK19" i="6"/>
  <c r="CY19" i="6"/>
  <c r="BM19" i="6"/>
  <c r="EW18" i="6"/>
  <c r="DK18" i="6"/>
  <c r="BY18" i="6"/>
  <c r="EP17" i="6"/>
  <c r="DD17" i="6"/>
  <c r="BR17" i="6"/>
  <c r="DZ16" i="6"/>
  <c r="CN16" i="6"/>
  <c r="EW15" i="6"/>
  <c r="EE15" i="6"/>
  <c r="DQ15" i="6"/>
  <c r="DE15" i="6"/>
  <c r="CU15" i="6"/>
  <c r="CN15" i="6"/>
  <c r="CE15" i="6"/>
  <c r="BX15" i="6"/>
  <c r="BP15" i="6"/>
  <c r="BI15" i="6"/>
  <c r="EU14" i="6"/>
  <c r="EO14" i="6"/>
  <c r="EI14" i="6"/>
  <c r="EC14" i="6"/>
  <c r="DW14" i="6"/>
  <c r="DO14" i="6"/>
  <c r="DI14" i="6"/>
  <c r="DC14" i="6"/>
  <c r="CW14" i="6"/>
  <c r="CQ14" i="6"/>
  <c r="CC14" i="6"/>
  <c r="BW14" i="6"/>
  <c r="BQ14" i="6"/>
  <c r="BK14" i="6"/>
  <c r="BE14" i="6"/>
  <c r="EU13" i="6"/>
  <c r="EO13" i="6"/>
  <c r="EI13" i="6"/>
  <c r="EC13" i="6"/>
  <c r="DW13" i="6"/>
  <c r="DO13" i="6"/>
  <c r="DI13" i="6"/>
  <c r="DC13" i="6"/>
  <c r="CW13" i="6"/>
  <c r="CQ13" i="6"/>
  <c r="CI13" i="6"/>
  <c r="CC13" i="6"/>
  <c r="BQ13" i="6"/>
  <c r="BK13" i="6"/>
  <c r="BE13" i="6"/>
  <c r="ET12" i="6"/>
  <c r="EN12" i="6"/>
  <c r="EH12" i="6"/>
  <c r="EB12" i="6"/>
  <c r="DV12" i="6"/>
  <c r="DH12" i="6"/>
  <c r="DB12" i="6"/>
  <c r="CV12" i="6"/>
  <c r="CP12" i="6"/>
  <c r="CH12" i="6"/>
  <c r="CB12" i="6"/>
  <c r="BV12" i="6"/>
  <c r="BP12" i="6"/>
  <c r="BJ12" i="6"/>
  <c r="BD12" i="6"/>
  <c r="ET11" i="6"/>
  <c r="EN11" i="6"/>
  <c r="EH11" i="6"/>
  <c r="EB11" i="6"/>
  <c r="DV11" i="6"/>
  <c r="DN11" i="6"/>
  <c r="DH11" i="6"/>
  <c r="DB11" i="6"/>
  <c r="CV11" i="6"/>
  <c r="CP11" i="6"/>
  <c r="CH11" i="6"/>
  <c r="CB11" i="6"/>
  <c r="BP11" i="6"/>
  <c r="BJ11" i="6"/>
  <c r="BD11" i="6"/>
  <c r="DL23" i="6"/>
  <c r="DK22" i="6"/>
  <c r="EQ21" i="6"/>
  <c r="DE21" i="6"/>
  <c r="BS21" i="6"/>
  <c r="DQ20" i="6"/>
  <c r="CE20" i="6"/>
  <c r="EE19" i="6"/>
  <c r="CS19" i="6"/>
  <c r="BG19" i="6"/>
  <c r="EQ18" i="6"/>
  <c r="DE18" i="6"/>
  <c r="BS18" i="6"/>
  <c r="EJ17" i="6"/>
  <c r="CX17" i="6"/>
  <c r="BL17" i="6"/>
  <c r="DT16" i="6"/>
  <c r="CF16" i="6"/>
  <c r="ET15" i="6"/>
  <c r="EB15" i="6"/>
  <c r="DB15" i="6"/>
  <c r="CD15" i="6"/>
  <c r="BV15" i="6"/>
  <c r="BO15" i="6"/>
  <c r="BH15" i="6"/>
  <c r="ET14" i="6"/>
  <c r="EN14" i="6"/>
  <c r="EH14" i="6"/>
  <c r="EB14" i="6"/>
  <c r="DV14" i="6"/>
  <c r="DN14" i="6"/>
  <c r="DH14" i="6"/>
  <c r="DB14" i="6"/>
  <c r="CV14" i="6"/>
  <c r="CP14" i="6"/>
  <c r="CB14" i="6"/>
  <c r="BV14" i="6"/>
  <c r="BP14" i="6"/>
  <c r="BJ14" i="6"/>
  <c r="BD14" i="6"/>
  <c r="ET13" i="6"/>
  <c r="EN13" i="6"/>
  <c r="EH13" i="6"/>
  <c r="EB13" i="6"/>
  <c r="DV13" i="6"/>
  <c r="DN13" i="6"/>
  <c r="DH13" i="6"/>
  <c r="DB13" i="6"/>
  <c r="CV13" i="6"/>
  <c r="CP13" i="6"/>
  <c r="CH13" i="6"/>
  <c r="BV13" i="6"/>
  <c r="BP13" i="6"/>
  <c r="BJ13" i="6"/>
  <c r="BD13" i="6"/>
  <c r="EY12" i="6"/>
  <c r="ES12" i="6"/>
  <c r="EM12" i="6"/>
  <c r="EG12" i="6"/>
  <c r="EA12" i="6"/>
  <c r="DU12" i="6"/>
  <c r="DM12" i="6"/>
  <c r="DG12" i="6"/>
  <c r="DA12" i="6"/>
  <c r="CU12" i="6"/>
  <c r="CO12" i="6"/>
  <c r="CG12" i="6"/>
  <c r="CA12" i="6"/>
  <c r="BU12" i="6"/>
  <c r="BI12" i="6"/>
  <c r="EY11" i="6"/>
  <c r="ES11" i="6"/>
  <c r="EM11" i="6"/>
  <c r="EG11" i="6"/>
  <c r="EA11" i="6"/>
  <c r="DU11" i="6"/>
  <c r="DM11" i="6"/>
  <c r="DG11" i="6"/>
  <c r="DA11" i="6"/>
  <c r="CU11" i="6"/>
  <c r="CO11" i="6"/>
  <c r="CG11" i="6"/>
  <c r="CA11" i="6"/>
  <c r="BU11" i="6"/>
  <c r="BO11" i="6"/>
  <c r="EU10" i="6"/>
  <c r="EO10" i="6"/>
  <c r="EI10" i="6"/>
  <c r="EC10" i="6"/>
  <c r="DW10" i="6"/>
  <c r="DO10" i="6"/>
  <c r="DI10" i="6"/>
  <c r="DC10" i="6"/>
  <c r="CW10" i="6"/>
  <c r="CQ10" i="6"/>
  <c r="CI10" i="6"/>
  <c r="CC10" i="6"/>
  <c r="BW10" i="6"/>
  <c r="BQ10" i="6"/>
  <c r="BK10" i="6"/>
  <c r="BE10" i="6"/>
  <c r="EW9" i="6"/>
  <c r="EQ9" i="6"/>
  <c r="EK9" i="6"/>
  <c r="EE9" i="6"/>
  <c r="DY9" i="6"/>
  <c r="DQ9" i="6"/>
  <c r="DK9" i="6"/>
  <c r="DE9" i="6"/>
  <c r="CY9" i="6"/>
  <c r="CM9" i="6"/>
  <c r="CE9" i="6"/>
  <c r="BY9" i="6"/>
  <c r="BS9" i="6"/>
  <c r="BM9" i="6"/>
  <c r="BG9" i="6"/>
  <c r="EW8" i="6"/>
  <c r="EQ8" i="6"/>
  <c r="EK8" i="6"/>
  <c r="EE8" i="6"/>
  <c r="DY8" i="6"/>
  <c r="DQ8" i="6"/>
  <c r="DE8" i="6"/>
  <c r="CY8" i="6"/>
  <c r="DZ24" i="6"/>
  <c r="DC22" i="6"/>
  <c r="BE22" i="6"/>
  <c r="EK21" i="6"/>
  <c r="CY21" i="6"/>
  <c r="BM21" i="6"/>
  <c r="EW20" i="6"/>
  <c r="DK20" i="6"/>
  <c r="DY19" i="6"/>
  <c r="CM19" i="6"/>
  <c r="EK18" i="6"/>
  <c r="CY18" i="6"/>
  <c r="BM18" i="6"/>
  <c r="ED17" i="6"/>
  <c r="CR17" i="6"/>
  <c r="BF17" i="6"/>
  <c r="EX16" i="6"/>
  <c r="BZ16" i="6"/>
  <c r="EQ15" i="6"/>
  <c r="EA15" i="6"/>
  <c r="DM15" i="6"/>
  <c r="DA15" i="6"/>
  <c r="CS15" i="6"/>
  <c r="CL15" i="6"/>
  <c r="CB15" i="6"/>
  <c r="BU15" i="6"/>
  <c r="BN15" i="6"/>
  <c r="BG15" i="6"/>
  <c r="EY14" i="6"/>
  <c r="ES14" i="6"/>
  <c r="EM14" i="6"/>
  <c r="EG14" i="6"/>
  <c r="EA14" i="6"/>
  <c r="DU14" i="6"/>
  <c r="DM14" i="6"/>
  <c r="DG14" i="6"/>
  <c r="DA14" i="6"/>
  <c r="CU14" i="6"/>
  <c r="CO14" i="6"/>
  <c r="CG14" i="6"/>
  <c r="CA14" i="6"/>
  <c r="BU14" i="6"/>
  <c r="BO14" i="6"/>
  <c r="BI14" i="6"/>
  <c r="EY13" i="6"/>
  <c r="ES13" i="6"/>
  <c r="EM13" i="6"/>
  <c r="EG13" i="6"/>
  <c r="EA13" i="6"/>
  <c r="DU13" i="6"/>
  <c r="DM13" i="6"/>
  <c r="DG13" i="6"/>
  <c r="DA13" i="6"/>
  <c r="CU13" i="6"/>
  <c r="CO13" i="6"/>
  <c r="CG13" i="6"/>
  <c r="CA13" i="6"/>
  <c r="BU13" i="6"/>
  <c r="BO13" i="6"/>
  <c r="BI13" i="6"/>
  <c r="EX12" i="6"/>
  <c r="ER12" i="6"/>
  <c r="EL12" i="6"/>
  <c r="EF12" i="6"/>
  <c r="DZ12" i="6"/>
  <c r="DT12" i="6"/>
  <c r="DL12" i="6"/>
  <c r="DF12" i="6"/>
  <c r="CZ12" i="6"/>
  <c r="CT12" i="6"/>
  <c r="CN12" i="6"/>
  <c r="BZ12" i="6"/>
  <c r="BT12" i="6"/>
  <c r="BN12" i="6"/>
  <c r="BH12" i="6"/>
  <c r="EX11" i="6"/>
  <c r="ER11" i="6"/>
  <c r="EL11" i="6"/>
  <c r="EF11" i="6"/>
  <c r="DZ11" i="6"/>
  <c r="DT11" i="6"/>
  <c r="DL11" i="6"/>
  <c r="DF11" i="6"/>
  <c r="CZ11" i="6"/>
  <c r="CT11" i="6"/>
  <c r="CF11" i="6"/>
  <c r="BZ11" i="6"/>
  <c r="BT11" i="6"/>
  <c r="BN11" i="6"/>
  <c r="BH11" i="6"/>
  <c r="ET10" i="6"/>
  <c r="EN10" i="6"/>
  <c r="EH10" i="6"/>
  <c r="EB10" i="6"/>
  <c r="DV10" i="6"/>
  <c r="DN10" i="6"/>
  <c r="DH10" i="6"/>
  <c r="DB10" i="6"/>
  <c r="CV10" i="6"/>
  <c r="CP10" i="6"/>
  <c r="CH10" i="6"/>
  <c r="CB10" i="6"/>
  <c r="BV10" i="6"/>
  <c r="BJ10" i="6"/>
  <c r="BD10" i="6"/>
  <c r="EV9" i="6"/>
  <c r="EP9" i="6"/>
  <c r="EJ9" i="6"/>
  <c r="ED9" i="6"/>
  <c r="DX9" i="6"/>
  <c r="DP9" i="6"/>
  <c r="DJ9" i="6"/>
  <c r="CX9" i="6"/>
  <c r="CR9" i="6"/>
  <c r="CL9" i="6"/>
  <c r="CD9" i="6"/>
  <c r="BX9" i="6"/>
  <c r="BR9" i="6"/>
  <c r="BL9" i="6"/>
  <c r="EV8" i="6"/>
  <c r="EP8" i="6"/>
  <c r="EJ8" i="6"/>
  <c r="ED8" i="6"/>
  <c r="DX8" i="6"/>
  <c r="DP8" i="6"/>
  <c r="DJ8" i="6"/>
  <c r="DD8" i="6"/>
  <c r="CX8" i="6"/>
  <c r="CN24" i="6"/>
  <c r="EE21" i="6"/>
  <c r="BG18" i="6"/>
  <c r="ER16" i="6"/>
  <c r="DY15" i="6"/>
  <c r="CR15" i="6"/>
  <c r="BT15" i="6"/>
  <c r="EP14" i="6"/>
  <c r="DX14" i="6"/>
  <c r="DD14" i="6"/>
  <c r="CM14" i="6"/>
  <c r="BY14" i="6"/>
  <c r="BM14" i="6"/>
  <c r="EQ13" i="6"/>
  <c r="EE13" i="6"/>
  <c r="DQ13" i="6"/>
  <c r="CS13" i="6"/>
  <c r="CE13" i="6"/>
  <c r="BS13" i="6"/>
  <c r="BG13" i="6"/>
  <c r="EO12" i="6"/>
  <c r="EC12" i="6"/>
  <c r="DO12" i="6"/>
  <c r="DC12" i="6"/>
  <c r="CQ12" i="6"/>
  <c r="CC12" i="6"/>
  <c r="BQ12" i="6"/>
  <c r="EQ11" i="6"/>
  <c r="EE11" i="6"/>
  <c r="DQ11" i="6"/>
  <c r="DE11" i="6"/>
  <c r="CS11" i="6"/>
  <c r="CE11" i="6"/>
  <c r="BS11" i="6"/>
  <c r="BG11" i="6"/>
  <c r="EX10" i="6"/>
  <c r="EP10" i="6"/>
  <c r="EF10" i="6"/>
  <c r="DX10" i="6"/>
  <c r="DD10" i="6"/>
  <c r="CT10" i="6"/>
  <c r="CL10" i="6"/>
  <c r="BZ10" i="6"/>
  <c r="BR10" i="6"/>
  <c r="BH10" i="6"/>
  <c r="EU9" i="6"/>
  <c r="EM9" i="6"/>
  <c r="EC9" i="6"/>
  <c r="DU9" i="6"/>
  <c r="DI9" i="6"/>
  <c r="DA9" i="6"/>
  <c r="CQ9" i="6"/>
  <c r="CG9" i="6"/>
  <c r="BW9" i="6"/>
  <c r="BO9" i="6"/>
  <c r="BE9" i="6"/>
  <c r="EU8" i="6"/>
  <c r="EM8" i="6"/>
  <c r="EC8" i="6"/>
  <c r="DU8" i="6"/>
  <c r="DI8" i="6"/>
  <c r="DA8" i="6"/>
  <c r="CS8" i="6"/>
  <c r="CM8" i="6"/>
  <c r="BY8" i="6"/>
  <c r="BS8" i="6"/>
  <c r="BM8" i="6"/>
  <c r="EV7" i="6"/>
  <c r="EP7" i="6"/>
  <c r="EJ7" i="6"/>
  <c r="ED7" i="6"/>
  <c r="DX7" i="6"/>
  <c r="DP7" i="6"/>
  <c r="DJ7" i="6"/>
  <c r="DD7" i="6"/>
  <c r="CX7" i="6"/>
  <c r="CR7" i="6"/>
  <c r="CL7" i="6"/>
  <c r="CD7" i="6"/>
  <c r="BX7" i="6"/>
  <c r="BR7" i="6"/>
  <c r="BL7" i="6"/>
  <c r="BF7" i="6"/>
  <c r="EW6" i="6"/>
  <c r="EQ6" i="6"/>
  <c r="EK6" i="6"/>
  <c r="EE6" i="6"/>
  <c r="DY6" i="6"/>
  <c r="DQ6" i="6"/>
  <c r="DK6" i="6"/>
  <c r="DE6" i="6"/>
  <c r="CY6" i="6"/>
  <c r="CM6" i="6"/>
  <c r="CE6" i="6"/>
  <c r="BY6" i="6"/>
  <c r="BS6" i="6"/>
  <c r="BM6" i="6"/>
  <c r="BG6" i="6"/>
  <c r="EW5" i="6"/>
  <c r="EQ5" i="6"/>
  <c r="EK5" i="6"/>
  <c r="EE5" i="6"/>
  <c r="DY5" i="6"/>
  <c r="DQ5" i="6"/>
  <c r="DK5" i="6"/>
  <c r="DE5" i="6"/>
  <c r="CY5" i="6"/>
  <c r="CS5" i="6"/>
  <c r="CM5" i="6"/>
  <c r="CE5" i="6"/>
  <c r="BY5" i="6"/>
  <c r="BS5" i="6"/>
  <c r="BM5" i="6"/>
  <c r="BG5" i="6"/>
  <c r="EY4" i="6"/>
  <c r="ES4" i="6"/>
  <c r="EM4" i="6"/>
  <c r="EG4" i="6"/>
  <c r="EA4" i="6"/>
  <c r="DU4" i="6"/>
  <c r="DM4" i="6"/>
  <c r="DG4" i="6"/>
  <c r="DA4" i="6"/>
  <c r="CU4" i="6"/>
  <c r="CO4" i="6"/>
  <c r="CG4" i="6"/>
  <c r="BO4" i="6"/>
  <c r="BI4" i="6"/>
  <c r="EQ20" i="6"/>
  <c r="DG15" i="6"/>
  <c r="BJ15" i="6"/>
  <c r="EX14" i="6"/>
  <c r="EF14" i="6"/>
  <c r="DL14" i="6"/>
  <c r="CT14" i="6"/>
  <c r="CE14" i="6"/>
  <c r="BS14" i="6"/>
  <c r="BG14" i="6"/>
  <c r="EW13" i="6"/>
  <c r="EK13" i="6"/>
  <c r="DY13" i="6"/>
  <c r="DK13" i="6"/>
  <c r="CY13" i="6"/>
  <c r="CM13" i="6"/>
  <c r="BY13" i="6"/>
  <c r="BM13" i="6"/>
  <c r="EU12" i="6"/>
  <c r="EI12" i="6"/>
  <c r="DW12" i="6"/>
  <c r="DI12" i="6"/>
  <c r="CI12" i="6"/>
  <c r="BW12" i="6"/>
  <c r="BK12" i="6"/>
  <c r="EW11" i="6"/>
  <c r="EK11" i="6"/>
  <c r="DY11" i="6"/>
  <c r="DK11" i="6"/>
  <c r="CY11" i="6"/>
  <c r="CM11" i="6"/>
  <c r="BY11" i="6"/>
  <c r="BM11" i="6"/>
  <c r="ES10" i="6"/>
  <c r="EK10" i="6"/>
  <c r="EA10" i="6"/>
  <c r="DQ10" i="6"/>
  <c r="DG10" i="6"/>
  <c r="CY10" i="6"/>
  <c r="CO10" i="6"/>
  <c r="CE10" i="6"/>
  <c r="BU10" i="6"/>
  <c r="BM10" i="6"/>
  <c r="ER9" i="6"/>
  <c r="EH9" i="6"/>
  <c r="DZ9" i="6"/>
  <c r="DN9" i="6"/>
  <c r="DF9" i="6"/>
  <c r="CV9" i="6"/>
  <c r="CB9" i="6"/>
  <c r="BT9" i="6"/>
  <c r="BJ9" i="6"/>
  <c r="ER8" i="6"/>
  <c r="EH8" i="6"/>
  <c r="DZ8" i="6"/>
  <c r="DN8" i="6"/>
  <c r="DF8" i="6"/>
  <c r="CV8" i="6"/>
  <c r="CP8" i="6"/>
  <c r="CH8" i="6"/>
  <c r="CB8" i="6"/>
  <c r="BV8" i="6"/>
  <c r="BP8" i="6"/>
  <c r="BJ8" i="6"/>
  <c r="BD8" i="6"/>
  <c r="EY7" i="6"/>
  <c r="ES7" i="6"/>
  <c r="EM7" i="6"/>
  <c r="EG7" i="6"/>
  <c r="EA7" i="6"/>
  <c r="DU7" i="6"/>
  <c r="DG7" i="6"/>
  <c r="DA7" i="6"/>
  <c r="CU7" i="6"/>
  <c r="CO7" i="6"/>
  <c r="CG7" i="6"/>
  <c r="CA7" i="6"/>
  <c r="BU7" i="6"/>
  <c r="BO7" i="6"/>
  <c r="BI7" i="6"/>
  <c r="ET6" i="6"/>
  <c r="EN6" i="6"/>
  <c r="EH6" i="6"/>
  <c r="EB6" i="6"/>
  <c r="DV6" i="6"/>
  <c r="DN6" i="6"/>
  <c r="DH6" i="6"/>
  <c r="DB6" i="6"/>
  <c r="CV6" i="6"/>
  <c r="CP6" i="6"/>
  <c r="CH6" i="6"/>
  <c r="CB6" i="6"/>
  <c r="BP6" i="6"/>
  <c r="BJ6" i="6"/>
  <c r="BD6" i="6"/>
  <c r="ET5" i="6"/>
  <c r="EN5" i="6"/>
  <c r="EH5" i="6"/>
  <c r="EB5" i="6"/>
  <c r="DV5" i="6"/>
  <c r="DN5" i="6"/>
  <c r="DH5" i="6"/>
  <c r="DB5" i="6"/>
  <c r="CV5" i="6"/>
  <c r="CP5" i="6"/>
  <c r="CH5" i="6"/>
  <c r="CB5" i="6"/>
  <c r="BV5" i="6"/>
  <c r="BP5" i="6"/>
  <c r="BJ5" i="6"/>
  <c r="BD5" i="6"/>
  <c r="EV4" i="6"/>
  <c r="EP4" i="6"/>
  <c r="EJ4" i="6"/>
  <c r="ED4" i="6"/>
  <c r="DX4" i="6"/>
  <c r="DP4" i="6"/>
  <c r="DE20" i="6"/>
  <c r="EE18" i="6"/>
  <c r="EN15" i="6"/>
  <c r="CZ15" i="6"/>
  <c r="CA15" i="6"/>
  <c r="BF15" i="6"/>
  <c r="EV14" i="6"/>
  <c r="ED14" i="6"/>
  <c r="DJ14" i="6"/>
  <c r="CR14" i="6"/>
  <c r="CD14" i="6"/>
  <c r="BF14" i="6"/>
  <c r="EV13" i="6"/>
  <c r="EJ13" i="6"/>
  <c r="DX13" i="6"/>
  <c r="CX13" i="6"/>
  <c r="CL13" i="6"/>
  <c r="BX13" i="6"/>
  <c r="BL13" i="6"/>
  <c r="EQ12" i="6"/>
  <c r="EE12" i="6"/>
  <c r="DQ12" i="6"/>
  <c r="DE12" i="6"/>
  <c r="CS12" i="6"/>
  <c r="CE12" i="6"/>
  <c r="BS12" i="6"/>
  <c r="BG12" i="6"/>
  <c r="EV11" i="6"/>
  <c r="EJ11" i="6"/>
  <c r="DX11" i="6"/>
  <c r="DJ11" i="6"/>
  <c r="CX11" i="6"/>
  <c r="CL11" i="6"/>
  <c r="BX11" i="6"/>
  <c r="BL11" i="6"/>
  <c r="ER10" i="6"/>
  <c r="EJ10" i="6"/>
  <c r="DZ10" i="6"/>
  <c r="DP10" i="6"/>
  <c r="DF10" i="6"/>
  <c r="CN10" i="6"/>
  <c r="BT10" i="6"/>
  <c r="BL10" i="6"/>
  <c r="EY9" i="6"/>
  <c r="EO9" i="6"/>
  <c r="EG9" i="6"/>
  <c r="DW9" i="6"/>
  <c r="DM9" i="6"/>
  <c r="DC9" i="6"/>
  <c r="CU9" i="6"/>
  <c r="CI9" i="6"/>
  <c r="CA9" i="6"/>
  <c r="BQ9" i="6"/>
  <c r="BI9" i="6"/>
  <c r="EY8" i="6"/>
  <c r="EO8" i="6"/>
  <c r="EG8" i="6"/>
  <c r="DW8" i="6"/>
  <c r="DC8" i="6"/>
  <c r="CU8" i="6"/>
  <c r="CG8" i="6"/>
  <c r="CA8" i="6"/>
  <c r="BU8" i="6"/>
  <c r="BO8" i="6"/>
  <c r="BI8" i="6"/>
  <c r="EX7" i="6"/>
  <c r="ER7" i="6"/>
  <c r="EL7" i="6"/>
  <c r="EF7" i="6"/>
  <c r="DZ7" i="6"/>
  <c r="DT7" i="6"/>
  <c r="DL7" i="6"/>
  <c r="DF7" i="6"/>
  <c r="CZ7" i="6"/>
  <c r="CT7" i="6"/>
  <c r="CN7" i="6"/>
  <c r="CF7" i="6"/>
  <c r="BZ7" i="6"/>
  <c r="BT7" i="6"/>
  <c r="BN7" i="6"/>
  <c r="EY6" i="6"/>
  <c r="ES6" i="6"/>
  <c r="EM6" i="6"/>
  <c r="EG6" i="6"/>
  <c r="EA6" i="6"/>
  <c r="DU6" i="6"/>
  <c r="DM6" i="6"/>
  <c r="DG6" i="6"/>
  <c r="DA6" i="6"/>
  <c r="CU6" i="6"/>
  <c r="CO6" i="6"/>
  <c r="CG6" i="6"/>
  <c r="CA6" i="6"/>
  <c r="BU6" i="6"/>
  <c r="BO6" i="6"/>
  <c r="EY5" i="6"/>
  <c r="ES5" i="6"/>
  <c r="EM5" i="6"/>
  <c r="EG5" i="6"/>
  <c r="EA5" i="6"/>
  <c r="DU5" i="6"/>
  <c r="DM5" i="6"/>
  <c r="DG5" i="6"/>
  <c r="DA5" i="6"/>
  <c r="CU5" i="6"/>
  <c r="CO5" i="6"/>
  <c r="CG5" i="6"/>
  <c r="CA5" i="6"/>
  <c r="BU5" i="6"/>
  <c r="BI5" i="6"/>
  <c r="EU4" i="6"/>
  <c r="EO4" i="6"/>
  <c r="EI4" i="6"/>
  <c r="EC4" i="6"/>
  <c r="DW4" i="6"/>
  <c r="DO4" i="6"/>
  <c r="CW4" i="6"/>
  <c r="CQ4" i="6"/>
  <c r="CI4" i="6"/>
  <c r="CC4" i="6"/>
  <c r="BW4" i="6"/>
  <c r="BQ4" i="6"/>
  <c r="BK4" i="6"/>
  <c r="BE4" i="6"/>
  <c r="CE4" i="6"/>
  <c r="DT4" i="6"/>
  <c r="CD5" i="6"/>
  <c r="DD5" i="6"/>
  <c r="ED5" i="6"/>
  <c r="CW6" i="6"/>
  <c r="EI6" i="6"/>
  <c r="DO7" i="6"/>
  <c r="CF8" i="6"/>
  <c r="EF8" i="6"/>
  <c r="BH9" i="6"/>
  <c r="CT9" i="6"/>
  <c r="EF9" i="6"/>
  <c r="BN10" i="6"/>
  <c r="CZ10" i="6"/>
  <c r="EL10" i="6"/>
  <c r="CL12" i="6"/>
  <c r="EJ12" i="6"/>
  <c r="DD13" i="6"/>
  <c r="DF16" i="6"/>
  <c r="CZ4" i="6"/>
  <c r="EH4" i="6"/>
  <c r="CL6" i="6"/>
  <c r="DX6" i="6"/>
  <c r="DQ7" i="6"/>
  <c r="BK8" i="6"/>
  <c r="DO8" i="6"/>
  <c r="J9" i="6"/>
  <c r="L7" i="3" s="1"/>
  <c r="M7" i="3" s="1"/>
  <c r="J10" i="6"/>
  <c r="L8" i="3" s="1"/>
  <c r="BH4" i="6"/>
  <c r="BZ4" i="6"/>
  <c r="CT4" i="6"/>
  <c r="DL4" i="6"/>
  <c r="EL4" i="6"/>
  <c r="EX4" i="6"/>
  <c r="CL5" i="6"/>
  <c r="DJ5" i="6"/>
  <c r="EV5" i="6"/>
  <c r="BE6" i="6"/>
  <c r="CC6" i="6"/>
  <c r="DC6" i="6"/>
  <c r="EC6" i="6"/>
  <c r="BK7" i="6"/>
  <c r="CI7" i="6"/>
  <c r="DI7" i="6"/>
  <c r="EI7" i="6"/>
  <c r="Q8" i="6"/>
  <c r="CM15" i="6" s="1"/>
  <c r="M8" i="6"/>
  <c r="N8" i="6" s="1"/>
  <c r="BZ8" i="6"/>
  <c r="DB8" i="6"/>
  <c r="EN8" i="6"/>
  <c r="BP9" i="6"/>
  <c r="DB9" i="6"/>
  <c r="EN9" i="6"/>
  <c r="BF10" i="6"/>
  <c r="DJ10" i="6"/>
  <c r="BE11" i="6"/>
  <c r="CX12" i="6"/>
  <c r="DX12" i="6"/>
  <c r="CR13" i="6"/>
  <c r="EP13" i="6"/>
  <c r="CL14" i="6"/>
  <c r="BR15" i="6"/>
  <c r="CL17" i="6"/>
  <c r="J4" i="6"/>
  <c r="L2" i="3" s="1"/>
  <c r="BJ4" i="6"/>
  <c r="BS4" i="6"/>
  <c r="CB4" i="6"/>
  <c r="CM4" i="6"/>
  <c r="CV4" i="6"/>
  <c r="DE4" i="6"/>
  <c r="DN4" i="6"/>
  <c r="EB4" i="6"/>
  <c r="EN4" i="6"/>
  <c r="BN5" i="6"/>
  <c r="BZ5" i="6"/>
  <c r="CN5" i="6"/>
  <c r="CZ5" i="6"/>
  <c r="DL5" i="6"/>
  <c r="DZ5" i="6"/>
  <c r="EL5" i="6"/>
  <c r="EX5" i="6"/>
  <c r="R6" i="6"/>
  <c r="CV18" i="6" s="1"/>
  <c r="BF6" i="6"/>
  <c r="BR6" i="6"/>
  <c r="CD6" i="6"/>
  <c r="CR6" i="6"/>
  <c r="DP6" i="6"/>
  <c r="ED6" i="6"/>
  <c r="EP6" i="6"/>
  <c r="R7" i="6"/>
  <c r="DP35" i="6" s="1"/>
  <c r="AP7" i="6"/>
  <c r="BM7" i="6"/>
  <c r="BY7" i="6"/>
  <c r="CM7" i="6"/>
  <c r="CY7" i="6"/>
  <c r="DY7" i="6"/>
  <c r="EK7" i="6"/>
  <c r="EW7" i="6"/>
  <c r="BE8" i="6"/>
  <c r="BQ8" i="6"/>
  <c r="CQ8" i="6"/>
  <c r="DG8" i="6"/>
  <c r="EA8" i="6"/>
  <c r="ES8" i="6"/>
  <c r="BU9" i="6"/>
  <c r="CO9" i="6"/>
  <c r="DG9" i="6"/>
  <c r="EA9" i="6"/>
  <c r="ES9" i="6"/>
  <c r="BG10" i="6"/>
  <c r="BY10" i="6"/>
  <c r="CS10" i="6"/>
  <c r="DK10" i="6"/>
  <c r="EE10" i="6"/>
  <c r="EW10" i="6"/>
  <c r="CD11" i="6"/>
  <c r="ED11" i="6"/>
  <c r="BY12" i="6"/>
  <c r="CY12" i="6"/>
  <c r="DY12" i="6"/>
  <c r="EW12" i="6"/>
  <c r="BT13" i="6"/>
  <c r="CT13" i="6"/>
  <c r="DT13" i="6"/>
  <c r="ER13" i="6"/>
  <c r="BN14" i="6"/>
  <c r="CN14" i="6"/>
  <c r="DZ14" i="6"/>
  <c r="BY15" i="6"/>
  <c r="EH15" i="6"/>
  <c r="DX17" i="6"/>
  <c r="BG21" i="6"/>
  <c r="BM4" i="6"/>
  <c r="CP4" i="6"/>
  <c r="DH4" i="6"/>
  <c r="ER4" i="6"/>
  <c r="BR5" i="6"/>
  <c r="AO6" i="6"/>
  <c r="CI6" i="6"/>
  <c r="DW6" i="6"/>
  <c r="BE7" i="6"/>
  <c r="CQ7" i="6"/>
  <c r="EC7" i="6"/>
  <c r="T8" i="6"/>
  <c r="BO5" i="6" s="1"/>
  <c r="S8" i="6"/>
  <c r="BE15" i="6" s="1"/>
  <c r="BT8" i="6"/>
  <c r="DL8" i="6"/>
  <c r="DL9" i="6"/>
  <c r="CF10" i="6"/>
  <c r="DT10" i="6"/>
  <c r="BQ11" i="6"/>
  <c r="DO11" i="6"/>
  <c r="EO11" i="6"/>
  <c r="BL12" i="6"/>
  <c r="BF13" i="6"/>
  <c r="S14" i="6"/>
  <c r="BS16" i="6" s="1"/>
  <c r="EL14" i="6"/>
  <c r="CO15" i="6"/>
  <c r="CE19" i="6"/>
  <c r="M4" i="6"/>
  <c r="BF4" i="6"/>
  <c r="CF4" i="6"/>
  <c r="DJ4" i="6"/>
  <c r="ET4" i="6"/>
  <c r="BH5" i="6"/>
  <c r="CT5" i="6"/>
  <c r="DT5" i="6"/>
  <c r="ER5" i="6"/>
  <c r="S6" i="6"/>
  <c r="BR14" i="6" s="1"/>
  <c r="BL6" i="6"/>
  <c r="CX6" i="6"/>
  <c r="EJ6" i="6"/>
  <c r="BG7" i="6"/>
  <c r="CS7" i="6"/>
  <c r="EE7" i="6"/>
  <c r="BW8" i="6"/>
  <c r="EI8" i="6"/>
  <c r="DO9" i="6"/>
  <c r="BR4" i="6"/>
  <c r="CL4" i="6"/>
  <c r="DD4" i="6"/>
  <c r="DZ4" i="6"/>
  <c r="BX5" i="6"/>
  <c r="CX5" i="6"/>
  <c r="DX5" i="6"/>
  <c r="EJ5" i="6"/>
  <c r="M6" i="6"/>
  <c r="N6" i="6" s="1"/>
  <c r="BQ6" i="6"/>
  <c r="DO6" i="6"/>
  <c r="EO6" i="6"/>
  <c r="BW7" i="6"/>
  <c r="CW7" i="6"/>
  <c r="DW7" i="6"/>
  <c r="EU7" i="6"/>
  <c r="BN8" i="6"/>
  <c r="CN8" i="6"/>
  <c r="DV8" i="6"/>
  <c r="CH9" i="6"/>
  <c r="DV9" i="6"/>
  <c r="AP10" i="6"/>
  <c r="BX10" i="6"/>
  <c r="CR10" i="6"/>
  <c r="ED10" i="6"/>
  <c r="EV10" i="6"/>
  <c r="CC11" i="6"/>
  <c r="DC11" i="6"/>
  <c r="EC11" i="6"/>
  <c r="BX12" i="6"/>
  <c r="EV12" i="6"/>
  <c r="BR13" i="6"/>
  <c r="DP13" i="6"/>
  <c r="AP14" i="6"/>
  <c r="BL14" i="6"/>
  <c r="DT14" i="6"/>
  <c r="DU15" i="6"/>
  <c r="BS20" i="6"/>
  <c r="AP42" i="6"/>
  <c r="AP41" i="6"/>
  <c r="AO42" i="6"/>
  <c r="AO41" i="6"/>
  <c r="AP40" i="6"/>
  <c r="AO40" i="6"/>
  <c r="AP37" i="6"/>
  <c r="AP36" i="6"/>
  <c r="AP39" i="6"/>
  <c r="AO37" i="6"/>
  <c r="AO36" i="6"/>
  <c r="AP35" i="6"/>
  <c r="AO35" i="6"/>
  <c r="AP34" i="6"/>
  <c r="AO34" i="6"/>
  <c r="AP32" i="6"/>
  <c r="AP31" i="6"/>
  <c r="AO32" i="6"/>
  <c r="AO31" i="6"/>
  <c r="AP30" i="6"/>
  <c r="AO30" i="6"/>
  <c r="AO29" i="6"/>
  <c r="AP27" i="6"/>
  <c r="AP26" i="6"/>
  <c r="AO27" i="6"/>
  <c r="AO26" i="6"/>
  <c r="AO39" i="6"/>
  <c r="AQ39" i="6" s="1"/>
  <c r="AP25" i="6"/>
  <c r="AP24" i="6"/>
  <c r="AP29" i="6"/>
  <c r="AO25" i="6"/>
  <c r="AO24" i="6"/>
  <c r="AO21" i="6"/>
  <c r="AO20" i="6"/>
  <c r="AO19" i="6"/>
  <c r="AP16" i="6"/>
  <c r="AO16" i="6"/>
  <c r="AP22" i="6"/>
  <c r="AO22" i="6"/>
  <c r="AP17" i="6"/>
  <c r="AP19" i="6"/>
  <c r="AO17" i="6"/>
  <c r="AO15" i="6"/>
  <c r="AP21" i="6"/>
  <c r="AP9" i="6"/>
  <c r="AO9" i="6"/>
  <c r="AO7" i="6"/>
  <c r="AP6" i="6"/>
  <c r="AP5" i="6"/>
  <c r="AO12" i="6"/>
  <c r="AO10" i="6"/>
  <c r="AP15" i="6"/>
  <c r="AP11" i="6"/>
  <c r="BD4" i="6"/>
  <c r="BL4" i="6"/>
  <c r="BT4" i="6"/>
  <c r="CD4" i="6"/>
  <c r="CN4" i="6"/>
  <c r="CX4" i="6"/>
  <c r="DF4" i="6"/>
  <c r="DQ4" i="6"/>
  <c r="EE4" i="6"/>
  <c r="EQ4" i="6"/>
  <c r="BE5" i="6"/>
  <c r="BQ5" i="6"/>
  <c r="CC5" i="6"/>
  <c r="CQ5" i="6"/>
  <c r="DC5" i="6"/>
  <c r="DO5" i="6"/>
  <c r="EC5" i="6"/>
  <c r="EO5" i="6"/>
  <c r="BH6" i="6"/>
  <c r="BT6" i="6"/>
  <c r="CF6" i="6"/>
  <c r="CT6" i="6"/>
  <c r="DF6" i="6"/>
  <c r="DT6" i="6"/>
  <c r="EF6" i="6"/>
  <c r="ER6" i="6"/>
  <c r="BD7" i="6"/>
  <c r="BP7" i="6"/>
  <c r="CB7" i="6"/>
  <c r="DB7" i="6"/>
  <c r="DN7" i="6"/>
  <c r="EB7" i="6"/>
  <c r="EN7" i="6"/>
  <c r="R8" i="6"/>
  <c r="CW5" i="6" s="1"/>
  <c r="BF8" i="6"/>
  <c r="BR8" i="6"/>
  <c r="CD8" i="6"/>
  <c r="CR8" i="6"/>
  <c r="DH8" i="6"/>
  <c r="EB8" i="6"/>
  <c r="ET8" i="6"/>
  <c r="BD9" i="6"/>
  <c r="CP9" i="6"/>
  <c r="DH9" i="6"/>
  <c r="EB9" i="6"/>
  <c r="ET9" i="6"/>
  <c r="BI10" i="6"/>
  <c r="CA10" i="6"/>
  <c r="CU10" i="6"/>
  <c r="DM10" i="6"/>
  <c r="EG10" i="6"/>
  <c r="EY10" i="6"/>
  <c r="BK11" i="6"/>
  <c r="CI11" i="6"/>
  <c r="DI11" i="6"/>
  <c r="EI11" i="6"/>
  <c r="BF12" i="6"/>
  <c r="CD12" i="6"/>
  <c r="DD12" i="6"/>
  <c r="ED12" i="6"/>
  <c r="CZ13" i="6"/>
  <c r="DZ13" i="6"/>
  <c r="EX13" i="6"/>
  <c r="BT14" i="6"/>
  <c r="CX14" i="6"/>
  <c r="EJ14" i="6"/>
  <c r="CH15" i="6"/>
  <c r="BT16" i="6"/>
  <c r="CS18" i="6"/>
  <c r="CS21" i="6"/>
  <c r="BV4" i="6"/>
  <c r="CY4" i="6"/>
  <c r="EF4" i="6"/>
  <c r="BF5" i="6"/>
  <c r="CR5" i="6"/>
  <c r="DP5" i="6"/>
  <c r="EP5" i="6"/>
  <c r="BW6" i="6"/>
  <c r="DI6" i="6"/>
  <c r="EU6" i="6"/>
  <c r="BQ7" i="6"/>
  <c r="DC7" i="6"/>
  <c r="EO7" i="6"/>
  <c r="BH8" i="6"/>
  <c r="CT8" i="6"/>
  <c r="EX8" i="6"/>
  <c r="BZ9" i="6"/>
  <c r="EX9" i="6"/>
  <c r="AP12" i="6"/>
  <c r="DJ12" i="6"/>
  <c r="CD13" i="6"/>
  <c r="ED13" i="6"/>
  <c r="BX14" i="6"/>
  <c r="AO4" i="6"/>
  <c r="BN4" i="6"/>
  <c r="CR4" i="6"/>
  <c r="DV4" i="6"/>
  <c r="BT5" i="6"/>
  <c r="DF5" i="6"/>
  <c r="EF5" i="6"/>
  <c r="BX6" i="6"/>
  <c r="DJ6" i="6"/>
  <c r="EV6" i="6"/>
  <c r="BS7" i="6"/>
  <c r="DE7" i="6"/>
  <c r="EQ7" i="6"/>
  <c r="CI8" i="6"/>
  <c r="CW8" i="6"/>
  <c r="CC9" i="6"/>
  <c r="CW9" i="6"/>
  <c r="EI9" i="6"/>
  <c r="BO10" i="6"/>
  <c r="CG10" i="6"/>
  <c r="DU10" i="6"/>
  <c r="EM10" i="6"/>
  <c r="BR11" i="6"/>
  <c r="CR11" i="6"/>
  <c r="DP11" i="6"/>
  <c r="EP11" i="6"/>
  <c r="BM12" i="6"/>
  <c r="DK12" i="6"/>
  <c r="EK12" i="6"/>
  <c r="BH13" i="6"/>
  <c r="CF13" i="6"/>
  <c r="DF13" i="6"/>
  <c r="EF13" i="6"/>
  <c r="BZ14" i="6"/>
  <c r="DF14" i="6"/>
  <c r="ER14" i="6"/>
  <c r="CV15" i="6"/>
  <c r="DQ19" i="6"/>
  <c r="AP20" i="6"/>
  <c r="AP4" i="6"/>
  <c r="BG4" i="6"/>
  <c r="BP4" i="6"/>
  <c r="BY4" i="6"/>
  <c r="CH4" i="6"/>
  <c r="CS4" i="6"/>
  <c r="DB4" i="6"/>
  <c r="DK4" i="6"/>
  <c r="DY4" i="6"/>
  <c r="EK4" i="6"/>
  <c r="EW4" i="6"/>
  <c r="Q5" i="6"/>
  <c r="DE28" i="6" s="1"/>
  <c r="J5" i="6"/>
  <c r="L3" i="3" s="1"/>
  <c r="M3" i="3" s="1"/>
  <c r="BK5" i="6"/>
  <c r="BW5" i="6"/>
  <c r="CI5" i="6"/>
  <c r="DI5" i="6"/>
  <c r="DW5" i="6"/>
  <c r="EI5" i="6"/>
  <c r="EU5" i="6"/>
  <c r="BN6" i="6"/>
  <c r="BZ6" i="6"/>
  <c r="CN6" i="6"/>
  <c r="CZ6" i="6"/>
  <c r="DL6" i="6"/>
  <c r="DZ6" i="6"/>
  <c r="EL6" i="6"/>
  <c r="EX6" i="6"/>
  <c r="Q7" i="6"/>
  <c r="DQ34" i="6" s="1"/>
  <c r="M7" i="6"/>
  <c r="N7" i="6" s="1"/>
  <c r="BJ7" i="6"/>
  <c r="BV7" i="6"/>
  <c r="CH7" i="6"/>
  <c r="CV7" i="6"/>
  <c r="DH7" i="6"/>
  <c r="DV7" i="6"/>
  <c r="EH7" i="6"/>
  <c r="ET7" i="6"/>
  <c r="BL8" i="6"/>
  <c r="BX8" i="6"/>
  <c r="CL8" i="6"/>
  <c r="CZ8" i="6"/>
  <c r="DT8" i="6"/>
  <c r="EL8" i="6"/>
  <c r="BN9" i="6"/>
  <c r="CF9" i="6"/>
  <c r="CZ9" i="6"/>
  <c r="DT9" i="6"/>
  <c r="EL9" i="6"/>
  <c r="CM10" i="6"/>
  <c r="DE10" i="6"/>
  <c r="DY10" i="6"/>
  <c r="EQ10" i="6"/>
  <c r="BW11" i="6"/>
  <c r="CW11" i="6"/>
  <c r="DW11" i="6"/>
  <c r="EU11" i="6"/>
  <c r="BR12" i="6"/>
  <c r="CR12" i="6"/>
  <c r="DP12" i="6"/>
  <c r="EP12" i="6"/>
  <c r="R13" i="6"/>
  <c r="DL10" i="6" s="1"/>
  <c r="J13" i="6"/>
  <c r="L11" i="3" s="1"/>
  <c r="M11" i="3" s="1"/>
  <c r="BN13" i="6"/>
  <c r="CN13" i="6"/>
  <c r="DL13" i="6"/>
  <c r="EL13" i="6"/>
  <c r="M14" i="6"/>
  <c r="N14" i="6" s="1"/>
  <c r="AO14" i="6"/>
  <c r="BH14" i="6"/>
  <c r="CF14" i="6"/>
  <c r="BM15" i="6"/>
  <c r="DK15" i="6"/>
  <c r="G67" i="6"/>
  <c r="G65" i="6"/>
  <c r="G63" i="6"/>
  <c r="G61" i="6"/>
  <c r="G59" i="6"/>
  <c r="G57" i="6"/>
  <c r="G55" i="6"/>
  <c r="G53" i="6"/>
  <c r="G66" i="6"/>
  <c r="G54" i="6"/>
  <c r="G64" i="6"/>
  <c r="G52" i="6"/>
  <c r="G62" i="6"/>
  <c r="G60" i="6"/>
  <c r="G58" i="6"/>
  <c r="G56" i="6"/>
  <c r="R9" i="6"/>
  <c r="CT32" i="6" s="1"/>
  <c r="Q9" i="6"/>
  <c r="DN12" i="6" s="1"/>
  <c r="R10" i="6"/>
  <c r="DC24" i="6" s="1"/>
  <c r="Q10" i="6"/>
  <c r="DF21" i="6" s="1"/>
  <c r="M13" i="6"/>
  <c r="N13" i="6" s="1"/>
  <c r="M16" i="6"/>
  <c r="N16" i="6" s="1"/>
  <c r="Q16" i="6"/>
  <c r="CP31" i="6" s="1"/>
  <c r="J16" i="6"/>
  <c r="L14" i="3" s="1"/>
  <c r="M14" i="3" s="1"/>
  <c r="M18" i="6"/>
  <c r="N18" i="6" s="1"/>
  <c r="R18" i="6"/>
  <c r="DG17" i="6" s="1"/>
  <c r="M19" i="6"/>
  <c r="N19" i="6" s="1"/>
  <c r="M20" i="6"/>
  <c r="N20" i="6" s="1"/>
  <c r="M21" i="6"/>
  <c r="N21" i="6" s="1"/>
  <c r="M22" i="6"/>
  <c r="N22" i="6" s="1"/>
  <c r="Q17" i="6"/>
  <c r="DB33" i="6" s="1"/>
  <c r="J19" i="6"/>
  <c r="L17" i="3" s="1"/>
  <c r="M17" i="3" s="1"/>
  <c r="J20" i="6"/>
  <c r="L18" i="3" s="1"/>
  <c r="J21" i="6"/>
  <c r="L19" i="3" s="1"/>
  <c r="M19" i="3" s="1"/>
  <c r="J22" i="6"/>
  <c r="L20" i="3" s="1"/>
  <c r="M20" i="3" s="1"/>
  <c r="Q23" i="6"/>
  <c r="DP14" i="6" s="1"/>
  <c r="J24" i="6"/>
  <c r="L22" i="3" s="1"/>
  <c r="M30" i="6"/>
  <c r="N30" i="6" s="1"/>
  <c r="R30" i="6"/>
  <c r="CS9" i="6" s="1"/>
  <c r="Q30" i="6"/>
  <c r="CQ11" i="6" s="1"/>
  <c r="J30" i="6"/>
  <c r="L28" i="3" s="1"/>
  <c r="M28" i="3" s="1"/>
  <c r="J26" i="6"/>
  <c r="L24" i="3" s="1"/>
  <c r="J27" i="6"/>
  <c r="L25" i="3" s="1"/>
  <c r="M25" i="3" s="1"/>
  <c r="Q26" i="6"/>
  <c r="CT15" i="6" s="1"/>
  <c r="Q27" i="6"/>
  <c r="DC4" i="6" s="1"/>
  <c r="Q28" i="6"/>
  <c r="CR19" i="6" s="1"/>
  <c r="J29" i="6"/>
  <c r="L27" i="3" s="1"/>
  <c r="M27" i="3" s="1"/>
  <c r="R29" i="6"/>
  <c r="CN22" i="6" s="1"/>
  <c r="J31" i="6"/>
  <c r="L29" i="3" s="1"/>
  <c r="M29" i="3" s="1"/>
  <c r="J35" i="6"/>
  <c r="L33" i="3" s="1"/>
  <c r="R31" i="6"/>
  <c r="DL16" i="6" s="1"/>
  <c r="T50" i="6"/>
  <c r="CC31" i="6" s="1"/>
  <c r="S50" i="6"/>
  <c r="CE29" i="6" s="1"/>
  <c r="M33" i="6"/>
  <c r="N33" i="6" s="1"/>
  <c r="R35" i="6"/>
  <c r="DG33" i="6" s="1"/>
  <c r="J37" i="6"/>
  <c r="L35" i="3" s="1"/>
  <c r="M35" i="3" s="1"/>
  <c r="T40" i="6"/>
  <c r="BE12" i="6" s="1"/>
  <c r="S40" i="6"/>
  <c r="BL5" i="6" s="1"/>
  <c r="M44" i="6"/>
  <c r="N44" i="6" s="1"/>
  <c r="R44" i="6"/>
  <c r="CS6" i="6" s="1"/>
  <c r="Q44" i="6"/>
  <c r="CN11" i="6" s="1"/>
  <c r="J44" i="6"/>
  <c r="L42" i="3" s="1"/>
  <c r="M42" i="3" s="1"/>
  <c r="M49" i="6"/>
  <c r="N49" i="6" s="1"/>
  <c r="R49" i="6"/>
  <c r="DB25" i="6" s="1"/>
  <c r="Q49" i="6"/>
  <c r="DG20" i="6" s="1"/>
  <c r="J49" i="6"/>
  <c r="L47" i="3" s="1"/>
  <c r="M47" i="3" s="1"/>
  <c r="M35" i="6"/>
  <c r="N35" i="6" s="1"/>
  <c r="M38" i="6"/>
  <c r="N38" i="6" s="1"/>
  <c r="J39" i="6"/>
  <c r="L37" i="3" s="1"/>
  <c r="M37" i="3" s="1"/>
  <c r="T36" i="6"/>
  <c r="CI14" i="6" s="1"/>
  <c r="S36" i="6"/>
  <c r="BN35" i="6" s="1"/>
  <c r="J33" i="6"/>
  <c r="L31" i="3" s="1"/>
  <c r="M37" i="6"/>
  <c r="N37" i="6" s="1"/>
  <c r="M41" i="6"/>
  <c r="N41" i="6" s="1"/>
  <c r="R41" i="6"/>
  <c r="DN15" i="6" s="1"/>
  <c r="Q41" i="6"/>
  <c r="CW32" i="6" s="1"/>
  <c r="J41" i="6"/>
  <c r="L39" i="3" s="1"/>
  <c r="M39" i="3" s="1"/>
  <c r="J38" i="6"/>
  <c r="L36" i="3" s="1"/>
  <c r="Q36" i="6"/>
  <c r="CV35" i="6" s="1"/>
  <c r="Q37" i="6"/>
  <c r="DP18" i="6" s="1"/>
  <c r="Q38" i="6"/>
  <c r="DJ13" i="6" s="1"/>
  <c r="R39" i="6"/>
  <c r="DE26" i="6" s="1"/>
  <c r="R40" i="6"/>
  <c r="CM12" i="6" s="1"/>
  <c r="R45" i="6"/>
  <c r="CQ22" i="6" s="1"/>
  <c r="R50" i="6"/>
  <c r="DK31" i="6" s="1"/>
  <c r="R36" i="6"/>
  <c r="DQ14" i="6" s="1"/>
  <c r="M45" i="6"/>
  <c r="N45" i="6" s="1"/>
  <c r="M50" i="6"/>
  <c r="N50" i="6" s="1"/>
  <c r="J42" i="6"/>
  <c r="L40" i="3" s="1"/>
  <c r="J43" i="6"/>
  <c r="L41" i="3" s="1"/>
  <c r="M41" i="3" s="1"/>
  <c r="J46" i="6"/>
  <c r="L44" i="3" s="1"/>
  <c r="M44" i="3" s="1"/>
  <c r="J47" i="6"/>
  <c r="L45" i="3" s="1"/>
  <c r="M45" i="3" s="1"/>
  <c r="J48" i="6"/>
  <c r="L46" i="3" s="1"/>
  <c r="J51" i="6"/>
  <c r="L49" i="3" s="1"/>
  <c r="Q42" i="6"/>
  <c r="CL24" i="6" s="1"/>
  <c r="Q43" i="6"/>
  <c r="DC27" i="6" s="1"/>
  <c r="Q46" i="6"/>
  <c r="DL19" i="6" s="1"/>
  <c r="Q47" i="6"/>
  <c r="CX10" i="6" s="1"/>
  <c r="Q48" i="6"/>
  <c r="DO17" i="6" s="1"/>
  <c r="Q51" i="6"/>
  <c r="CO8" i="6" s="1"/>
  <c r="R48" i="5"/>
  <c r="CY33" i="5" s="1"/>
  <c r="R46" i="5"/>
  <c r="M43" i="5"/>
  <c r="N43" i="5" s="1"/>
  <c r="J40" i="5"/>
  <c r="Q39" i="5"/>
  <c r="J33" i="5"/>
  <c r="M27" i="5"/>
  <c r="N27" i="5" s="1"/>
  <c r="Q26" i="5"/>
  <c r="CT15" i="5" s="1"/>
  <c r="Q25" i="5"/>
  <c r="DI24" i="5" s="1"/>
  <c r="J25" i="5"/>
  <c r="T25" i="5" s="1"/>
  <c r="BX27" i="5" s="1"/>
  <c r="J24" i="5"/>
  <c r="J23" i="5"/>
  <c r="AL9" i="5" s="1"/>
  <c r="M23" i="5"/>
  <c r="N23" i="5" s="1"/>
  <c r="M21" i="5"/>
  <c r="N21" i="5" s="1"/>
  <c r="Q20" i="5"/>
  <c r="CZ35" i="5" s="1"/>
  <c r="Q18" i="5"/>
  <c r="CY25" i="5" s="1"/>
  <c r="M18" i="5"/>
  <c r="N18" i="5" s="1"/>
  <c r="J18" i="5"/>
  <c r="J11" i="5"/>
  <c r="R8" i="5"/>
  <c r="R7" i="5"/>
  <c r="DP35" i="5" s="1"/>
  <c r="AO5" i="5"/>
  <c r="Q35" i="5"/>
  <c r="DO25" i="5" s="1"/>
  <c r="Q5" i="5"/>
  <c r="DE28" i="5" s="1"/>
  <c r="M7" i="5"/>
  <c r="N7" i="5" s="1"/>
  <c r="Q21" i="5"/>
  <c r="M32" i="5"/>
  <c r="N32" i="5" s="1"/>
  <c r="Q33" i="5"/>
  <c r="CY20" i="5" s="1"/>
  <c r="M34" i="5"/>
  <c r="N34" i="5" s="1"/>
  <c r="M39" i="5"/>
  <c r="N39" i="5" s="1"/>
  <c r="M46" i="5"/>
  <c r="N46" i="5" s="1"/>
  <c r="M47" i="5"/>
  <c r="N47" i="5" s="1"/>
  <c r="M48" i="5"/>
  <c r="N48" i="5" s="1"/>
  <c r="Q50" i="5"/>
  <c r="DM29" i="5" s="1"/>
  <c r="R27" i="5"/>
  <c r="R36" i="5"/>
  <c r="Q6" i="5"/>
  <c r="CZ14" i="5" s="1"/>
  <c r="Q8" i="5"/>
  <c r="R21" i="5"/>
  <c r="DH28" i="5" s="1"/>
  <c r="R33" i="5"/>
  <c r="R50" i="5"/>
  <c r="Q51" i="5"/>
  <c r="CO8" i="5" s="1"/>
  <c r="R37" i="5"/>
  <c r="CZ34" i="5" s="1"/>
  <c r="Q7" i="5"/>
  <c r="DQ34" i="5" s="1"/>
  <c r="R23" i="5"/>
  <c r="CV34" i="5" s="1"/>
  <c r="M40" i="5"/>
  <c r="N40" i="5" s="1"/>
  <c r="Q45" i="5"/>
  <c r="AP9" i="5"/>
  <c r="AP19" i="5"/>
  <c r="M20" i="5"/>
  <c r="N20" i="5" s="1"/>
  <c r="Q24" i="5"/>
  <c r="CM32" i="5" s="1"/>
  <c r="Q32" i="5"/>
  <c r="DK8" i="5" s="1"/>
  <c r="Q34" i="5"/>
  <c r="R42" i="5"/>
  <c r="DF4" i="5" s="1"/>
  <c r="R43" i="5"/>
  <c r="DI21" i="5" s="1"/>
  <c r="R45" i="5"/>
  <c r="CQ22" i="5" s="1"/>
  <c r="Q46" i="5"/>
  <c r="Q47" i="5"/>
  <c r="CX10" i="5" s="1"/>
  <c r="Q48" i="5"/>
  <c r="BW4" i="5"/>
  <c r="AO6" i="5"/>
  <c r="EJ6" i="5"/>
  <c r="DJ7" i="5"/>
  <c r="EX8" i="5"/>
  <c r="BK4" i="5"/>
  <c r="CW4" i="5"/>
  <c r="CD5" i="5"/>
  <c r="DP5" i="5"/>
  <c r="CA6" i="5"/>
  <c r="DQ6" i="5"/>
  <c r="BG7" i="5"/>
  <c r="DX7" i="5"/>
  <c r="CN8" i="5"/>
  <c r="CF9" i="5"/>
  <c r="BX10" i="5"/>
  <c r="EV10" i="5"/>
  <c r="BM11" i="5"/>
  <c r="EK11" i="5"/>
  <c r="CG12" i="5"/>
  <c r="BS13" i="5"/>
  <c r="CF4" i="5"/>
  <c r="DT4" i="5"/>
  <c r="J5" i="5"/>
  <c r="CG5" i="5"/>
  <c r="DU5" i="5"/>
  <c r="AO4" i="5"/>
  <c r="AO17" i="5"/>
  <c r="BL6" i="5"/>
  <c r="CY6" i="5"/>
  <c r="EW6" i="5"/>
  <c r="BL7" i="5"/>
  <c r="ED7" i="5"/>
  <c r="CT8" i="5"/>
  <c r="EF8" i="5"/>
  <c r="DZ9" i="5"/>
  <c r="DP10" i="5"/>
  <c r="AP11" i="5"/>
  <c r="BS11" i="5"/>
  <c r="DE11" i="5"/>
  <c r="EQ11" i="5"/>
  <c r="CO12" i="5"/>
  <c r="EA12" i="5"/>
  <c r="CE13" i="5"/>
  <c r="BS14" i="5"/>
  <c r="BS15" i="5"/>
  <c r="Q10" i="5"/>
  <c r="DF21" i="5" s="1"/>
  <c r="R10" i="5"/>
  <c r="J10" i="5"/>
  <c r="M10" i="5"/>
  <c r="N10" i="5" s="1"/>
  <c r="ET35" i="5"/>
  <c r="EN35" i="5"/>
  <c r="EH35" i="5"/>
  <c r="EB35" i="5"/>
  <c r="DV35" i="5"/>
  <c r="DN35" i="5"/>
  <c r="DH35" i="5"/>
  <c r="DB35" i="5"/>
  <c r="EY35" i="5"/>
  <c r="ES35" i="5"/>
  <c r="EM35" i="5"/>
  <c r="EG35" i="5"/>
  <c r="EA35" i="5"/>
  <c r="DU35" i="5"/>
  <c r="DM35" i="5"/>
  <c r="EX35" i="5"/>
  <c r="ER35" i="5"/>
  <c r="EL35" i="5"/>
  <c r="EF35" i="5"/>
  <c r="DZ35" i="5"/>
  <c r="DT35" i="5"/>
  <c r="DL35" i="5"/>
  <c r="DF35" i="5"/>
  <c r="CT35" i="5"/>
  <c r="CN35" i="5"/>
  <c r="EW35" i="5"/>
  <c r="EQ35" i="5"/>
  <c r="EK35" i="5"/>
  <c r="EV35" i="5"/>
  <c r="EP35" i="5"/>
  <c r="EJ35" i="5"/>
  <c r="ED35" i="5"/>
  <c r="DX35" i="5"/>
  <c r="DJ35" i="5"/>
  <c r="DD35" i="5"/>
  <c r="CX35" i="5"/>
  <c r="CR35" i="5"/>
  <c r="CL35" i="5"/>
  <c r="CD35" i="5"/>
  <c r="EI35" i="5"/>
  <c r="DO35" i="5"/>
  <c r="DA35" i="5"/>
  <c r="CQ35" i="5"/>
  <c r="CG35" i="5"/>
  <c r="BZ35" i="5"/>
  <c r="BT35" i="5"/>
  <c r="BH35" i="5"/>
  <c r="ET34" i="5"/>
  <c r="EN34" i="5"/>
  <c r="EH34" i="5"/>
  <c r="EB34" i="5"/>
  <c r="DV34" i="5"/>
  <c r="DN34" i="5"/>
  <c r="DH34" i="5"/>
  <c r="DB34" i="5"/>
  <c r="CP34" i="5"/>
  <c r="CH34" i="5"/>
  <c r="CB34" i="5"/>
  <c r="BV34" i="5"/>
  <c r="BP34" i="5"/>
  <c r="BJ34" i="5"/>
  <c r="BD34" i="5"/>
  <c r="EV33" i="5"/>
  <c r="EP33" i="5"/>
  <c r="EJ33" i="5"/>
  <c r="ED33" i="5"/>
  <c r="DX33" i="5"/>
  <c r="DP33" i="5"/>
  <c r="DJ33" i="5"/>
  <c r="DD33" i="5"/>
  <c r="CX33" i="5"/>
  <c r="CR33" i="5"/>
  <c r="CL33" i="5"/>
  <c r="CD33" i="5"/>
  <c r="BX33" i="5"/>
  <c r="BR33" i="5"/>
  <c r="BL33" i="5"/>
  <c r="BF33" i="5"/>
  <c r="EU32" i="5"/>
  <c r="EO32" i="5"/>
  <c r="EI32" i="5"/>
  <c r="EC32" i="5"/>
  <c r="DW32" i="5"/>
  <c r="DO32" i="5"/>
  <c r="DI32" i="5"/>
  <c r="DC32" i="5"/>
  <c r="CQ32" i="5"/>
  <c r="CI32" i="5"/>
  <c r="CC32" i="5"/>
  <c r="BW32" i="5"/>
  <c r="BQ32" i="5"/>
  <c r="BK32" i="5"/>
  <c r="EE35" i="5"/>
  <c r="DK35" i="5"/>
  <c r="CY35" i="5"/>
  <c r="CP35" i="5"/>
  <c r="CF35" i="5"/>
  <c r="BY35" i="5"/>
  <c r="BS35" i="5"/>
  <c r="BM35" i="5"/>
  <c r="BG35" i="5"/>
  <c r="EY34" i="5"/>
  <c r="ES34" i="5"/>
  <c r="EM34" i="5"/>
  <c r="EG34" i="5"/>
  <c r="EA34" i="5"/>
  <c r="DU34" i="5"/>
  <c r="DM34" i="5"/>
  <c r="DG34" i="5"/>
  <c r="DA34" i="5"/>
  <c r="CU34" i="5"/>
  <c r="CO34" i="5"/>
  <c r="CG34" i="5"/>
  <c r="CA34" i="5"/>
  <c r="BU34" i="5"/>
  <c r="BO34" i="5"/>
  <c r="BI34" i="5"/>
  <c r="EU33" i="5"/>
  <c r="EO33" i="5"/>
  <c r="EI33" i="5"/>
  <c r="EC33" i="5"/>
  <c r="DW33" i="5"/>
  <c r="DO33" i="5"/>
  <c r="DI33" i="5"/>
  <c r="DC33" i="5"/>
  <c r="CW33" i="5"/>
  <c r="CQ33" i="5"/>
  <c r="CI33" i="5"/>
  <c r="CC33" i="5"/>
  <c r="BW33" i="5"/>
  <c r="BK33" i="5"/>
  <c r="BE33" i="5"/>
  <c r="ET32" i="5"/>
  <c r="EN32" i="5"/>
  <c r="EH32" i="5"/>
  <c r="EB32" i="5"/>
  <c r="DV32" i="5"/>
  <c r="DN32" i="5"/>
  <c r="DH32" i="5"/>
  <c r="DB32" i="5"/>
  <c r="CV32" i="5"/>
  <c r="CP32" i="5"/>
  <c r="CH32" i="5"/>
  <c r="CB32" i="5"/>
  <c r="BV32" i="5"/>
  <c r="BP32" i="5"/>
  <c r="BJ32" i="5"/>
  <c r="BD32" i="5"/>
  <c r="EC35" i="5"/>
  <c r="DI35" i="5"/>
  <c r="CW35" i="5"/>
  <c r="CO35" i="5"/>
  <c r="CE35" i="5"/>
  <c r="BX35" i="5"/>
  <c r="BL35" i="5"/>
  <c r="BF35" i="5"/>
  <c r="EX34" i="5"/>
  <c r="ER34" i="5"/>
  <c r="EL34" i="5"/>
  <c r="EF34" i="5"/>
  <c r="DZ34" i="5"/>
  <c r="DT34" i="5"/>
  <c r="DL34" i="5"/>
  <c r="DF34" i="5"/>
  <c r="CT34" i="5"/>
  <c r="CN34" i="5"/>
  <c r="CF34" i="5"/>
  <c r="BZ34" i="5"/>
  <c r="BT34" i="5"/>
  <c r="BH34" i="5"/>
  <c r="ET33" i="5"/>
  <c r="EN33" i="5"/>
  <c r="EH33" i="5"/>
  <c r="EB33" i="5"/>
  <c r="DV33" i="5"/>
  <c r="DN33" i="5"/>
  <c r="DH33" i="5"/>
  <c r="CV33" i="5"/>
  <c r="CP33" i="5"/>
  <c r="CH33" i="5"/>
  <c r="CB33" i="5"/>
  <c r="BV33" i="5"/>
  <c r="BP33" i="5"/>
  <c r="BJ33" i="5"/>
  <c r="BD33" i="5"/>
  <c r="EY32" i="5"/>
  <c r="ES32" i="5"/>
  <c r="EM32" i="5"/>
  <c r="EG32" i="5"/>
  <c r="EA32" i="5"/>
  <c r="DU32" i="5"/>
  <c r="DM32" i="5"/>
  <c r="DG32" i="5"/>
  <c r="DA32" i="5"/>
  <c r="CU32" i="5"/>
  <c r="CO32" i="5"/>
  <c r="CG32" i="5"/>
  <c r="CA32" i="5"/>
  <c r="BU32" i="5"/>
  <c r="BI32" i="5"/>
  <c r="EY31" i="5"/>
  <c r="ES31" i="5"/>
  <c r="EM31" i="5"/>
  <c r="EU35" i="5"/>
  <c r="DE35" i="5"/>
  <c r="CI35" i="5"/>
  <c r="BV35" i="5"/>
  <c r="BJ35" i="5"/>
  <c r="EQ34" i="5"/>
  <c r="EE34" i="5"/>
  <c r="DE34" i="5"/>
  <c r="CS34" i="5"/>
  <c r="CE34" i="5"/>
  <c r="BS34" i="5"/>
  <c r="BG34" i="5"/>
  <c r="EX33" i="5"/>
  <c r="EL33" i="5"/>
  <c r="DZ33" i="5"/>
  <c r="DL33" i="5"/>
  <c r="CZ33" i="5"/>
  <c r="CN33" i="5"/>
  <c r="BZ33" i="5"/>
  <c r="BN33" i="5"/>
  <c r="EW32" i="5"/>
  <c r="EK32" i="5"/>
  <c r="DY32" i="5"/>
  <c r="DK32" i="5"/>
  <c r="CY32" i="5"/>
  <c r="BY32" i="5"/>
  <c r="BM32" i="5"/>
  <c r="EW31" i="5"/>
  <c r="EP31" i="5"/>
  <c r="EI31" i="5"/>
  <c r="EC31" i="5"/>
  <c r="DW31" i="5"/>
  <c r="DO31" i="5"/>
  <c r="DI31" i="5"/>
  <c r="DC31" i="5"/>
  <c r="CW31" i="5"/>
  <c r="CQ31" i="5"/>
  <c r="CI31" i="5"/>
  <c r="BW31" i="5"/>
  <c r="BQ31" i="5"/>
  <c r="BK31" i="5"/>
  <c r="BE31" i="5"/>
  <c r="EV30" i="5"/>
  <c r="EP30" i="5"/>
  <c r="EJ30" i="5"/>
  <c r="ED30" i="5"/>
  <c r="DX30" i="5"/>
  <c r="DP30" i="5"/>
  <c r="DJ30" i="5"/>
  <c r="DD30" i="5"/>
  <c r="CL30" i="5"/>
  <c r="CD30" i="5"/>
  <c r="BX30" i="5"/>
  <c r="BR30" i="5"/>
  <c r="BL30" i="5"/>
  <c r="BF30" i="5"/>
  <c r="EO35" i="5"/>
  <c r="DC35" i="5"/>
  <c r="BU35" i="5"/>
  <c r="BI35" i="5"/>
  <c r="EP34" i="5"/>
  <c r="ED34" i="5"/>
  <c r="DP34" i="5"/>
  <c r="DD34" i="5"/>
  <c r="CR34" i="5"/>
  <c r="CD34" i="5"/>
  <c r="BF34" i="5"/>
  <c r="EW33" i="5"/>
  <c r="EK33" i="5"/>
  <c r="DY33" i="5"/>
  <c r="DK33" i="5"/>
  <c r="CM33" i="5"/>
  <c r="BM33" i="5"/>
  <c r="EV32" i="5"/>
  <c r="EJ32" i="5"/>
  <c r="DX32" i="5"/>
  <c r="DJ32" i="5"/>
  <c r="CX32" i="5"/>
  <c r="CL32" i="5"/>
  <c r="BX32" i="5"/>
  <c r="EV31" i="5"/>
  <c r="EO31" i="5"/>
  <c r="EH31" i="5"/>
  <c r="EB31" i="5"/>
  <c r="DV31" i="5"/>
  <c r="DN31" i="5"/>
  <c r="DH31" i="5"/>
  <c r="DB31" i="5"/>
  <c r="CV31" i="5"/>
  <c r="CH31" i="5"/>
  <c r="CB31" i="5"/>
  <c r="BV31" i="5"/>
  <c r="BP31" i="5"/>
  <c r="BJ31" i="5"/>
  <c r="BD31" i="5"/>
  <c r="DW35" i="5"/>
  <c r="CU35" i="5"/>
  <c r="CB35" i="5"/>
  <c r="BP35" i="5"/>
  <c r="BD35" i="5"/>
  <c r="EW34" i="5"/>
  <c r="EK34" i="5"/>
  <c r="DY34" i="5"/>
  <c r="DK34" i="5"/>
  <c r="CY34" i="5"/>
  <c r="CM34" i="5"/>
  <c r="BY34" i="5"/>
  <c r="BM34" i="5"/>
  <c r="ER33" i="5"/>
  <c r="EF33" i="5"/>
  <c r="DT33" i="5"/>
  <c r="DF33" i="5"/>
  <c r="CT33" i="5"/>
  <c r="CF33" i="5"/>
  <c r="BH33" i="5"/>
  <c r="EQ32" i="5"/>
  <c r="EE32" i="5"/>
  <c r="DQ32" i="5"/>
  <c r="DE32" i="5"/>
  <c r="CS32" i="5"/>
  <c r="CE32" i="5"/>
  <c r="BS32" i="5"/>
  <c r="BG32" i="5"/>
  <c r="ET31" i="5"/>
  <c r="EL31" i="5"/>
  <c r="EF31" i="5"/>
  <c r="DZ31" i="5"/>
  <c r="DT31" i="5"/>
  <c r="DL31" i="5"/>
  <c r="DF31" i="5"/>
  <c r="CZ31" i="5"/>
  <c r="CT31" i="5"/>
  <c r="CN31" i="5"/>
  <c r="CF31" i="5"/>
  <c r="BZ31" i="5"/>
  <c r="BT31" i="5"/>
  <c r="BN31" i="5"/>
  <c r="EY30" i="5"/>
  <c r="ES30" i="5"/>
  <c r="EM30" i="5"/>
  <c r="EG30" i="5"/>
  <c r="EA30" i="5"/>
  <c r="DU30" i="5"/>
  <c r="DM30" i="5"/>
  <c r="DG30" i="5"/>
  <c r="DA30" i="5"/>
  <c r="CU30" i="5"/>
  <c r="CO30" i="5"/>
  <c r="CG30" i="5"/>
  <c r="CA30" i="5"/>
  <c r="BU30" i="5"/>
  <c r="BO30" i="5"/>
  <c r="BI30" i="5"/>
  <c r="EY29" i="5"/>
  <c r="ES29" i="5"/>
  <c r="DY35" i="5"/>
  <c r="CC35" i="5"/>
  <c r="BE35" i="5"/>
  <c r="EC34" i="5"/>
  <c r="DC34" i="5"/>
  <c r="CC34" i="5"/>
  <c r="BE34" i="5"/>
  <c r="EQ33" i="5"/>
  <c r="DQ33" i="5"/>
  <c r="CS33" i="5"/>
  <c r="BS33" i="5"/>
  <c r="EF32" i="5"/>
  <c r="DF32" i="5"/>
  <c r="CF32" i="5"/>
  <c r="BH32" i="5"/>
  <c r="EU31" i="5"/>
  <c r="EG31" i="5"/>
  <c r="DU31" i="5"/>
  <c r="DG31" i="5"/>
  <c r="CU31" i="5"/>
  <c r="CG31" i="5"/>
  <c r="BU31" i="5"/>
  <c r="BI31" i="5"/>
  <c r="EU30" i="5"/>
  <c r="EL30" i="5"/>
  <c r="EC30" i="5"/>
  <c r="DT30" i="5"/>
  <c r="DI30" i="5"/>
  <c r="CZ30" i="5"/>
  <c r="CQ30" i="5"/>
  <c r="CF30" i="5"/>
  <c r="BW30" i="5"/>
  <c r="BN30" i="5"/>
  <c r="BE30" i="5"/>
  <c r="EW29" i="5"/>
  <c r="EP29" i="5"/>
  <c r="EJ29" i="5"/>
  <c r="ED29" i="5"/>
  <c r="DX29" i="5"/>
  <c r="DP29" i="5"/>
  <c r="DJ29" i="5"/>
  <c r="DD29" i="5"/>
  <c r="CX29" i="5"/>
  <c r="CR29" i="5"/>
  <c r="CL29" i="5"/>
  <c r="CD29" i="5"/>
  <c r="BX29" i="5"/>
  <c r="BR29" i="5"/>
  <c r="BL29" i="5"/>
  <c r="BF29" i="5"/>
  <c r="EX28" i="5"/>
  <c r="ER28" i="5"/>
  <c r="EL28" i="5"/>
  <c r="EF28" i="5"/>
  <c r="DZ28" i="5"/>
  <c r="DT28" i="5"/>
  <c r="DL28" i="5"/>
  <c r="DF28" i="5"/>
  <c r="CZ28" i="5"/>
  <c r="CT28" i="5"/>
  <c r="CN28" i="5"/>
  <c r="CF28" i="5"/>
  <c r="BT28" i="5"/>
  <c r="BN28" i="5"/>
  <c r="BH28" i="5"/>
  <c r="EY27" i="5"/>
  <c r="ES27" i="5"/>
  <c r="EM27" i="5"/>
  <c r="EG27" i="5"/>
  <c r="EA27" i="5"/>
  <c r="DU27" i="5"/>
  <c r="DM27" i="5"/>
  <c r="DG27" i="5"/>
  <c r="DA27" i="5"/>
  <c r="CU27" i="5"/>
  <c r="CO27" i="5"/>
  <c r="CG27" i="5"/>
  <c r="CA27" i="5"/>
  <c r="BO27" i="5"/>
  <c r="BI27" i="5"/>
  <c r="EY26" i="5"/>
  <c r="ES26" i="5"/>
  <c r="EM26" i="5"/>
  <c r="EG26" i="5"/>
  <c r="DQ35" i="5"/>
  <c r="CA35" i="5"/>
  <c r="EV34" i="5"/>
  <c r="DX34" i="5"/>
  <c r="CX34" i="5"/>
  <c r="BX34" i="5"/>
  <c r="EM33" i="5"/>
  <c r="DM33" i="5"/>
  <c r="CO33" i="5"/>
  <c r="BO33" i="5"/>
  <c r="ED32" i="5"/>
  <c r="DD32" i="5"/>
  <c r="CD32" i="5"/>
  <c r="BF32" i="5"/>
  <c r="ER31" i="5"/>
  <c r="EE31" i="5"/>
  <c r="DQ31" i="5"/>
  <c r="DE31" i="5"/>
  <c r="CS31" i="5"/>
  <c r="CE31" i="5"/>
  <c r="BS31" i="5"/>
  <c r="ET30" i="5"/>
  <c r="EK30" i="5"/>
  <c r="EB30" i="5"/>
  <c r="DQ30" i="5"/>
  <c r="DH30" i="5"/>
  <c r="CY30" i="5"/>
  <c r="CP30" i="5"/>
  <c r="CE30" i="5"/>
  <c r="BV30" i="5"/>
  <c r="BM30" i="5"/>
  <c r="BD30" i="5"/>
  <c r="EV29" i="5"/>
  <c r="EO29" i="5"/>
  <c r="EI29" i="5"/>
  <c r="EC29" i="5"/>
  <c r="DW29" i="5"/>
  <c r="DO29" i="5"/>
  <c r="DI29" i="5"/>
  <c r="DC29" i="5"/>
  <c r="CW29" i="5"/>
  <c r="CQ29" i="5"/>
  <c r="CI29" i="5"/>
  <c r="CC29" i="5"/>
  <c r="BW29" i="5"/>
  <c r="BQ29" i="5"/>
  <c r="BK29" i="5"/>
  <c r="BE29" i="5"/>
  <c r="EW28" i="5"/>
  <c r="EQ28" i="5"/>
  <c r="EK28" i="5"/>
  <c r="EE28" i="5"/>
  <c r="DY28" i="5"/>
  <c r="DQ28" i="5"/>
  <c r="DK28" i="5"/>
  <c r="CY28" i="5"/>
  <c r="CS28" i="5"/>
  <c r="CM28" i="5"/>
  <c r="CE28" i="5"/>
  <c r="BY28" i="5"/>
  <c r="BS28" i="5"/>
  <c r="BG28" i="5"/>
  <c r="DG35" i="5"/>
  <c r="BW35" i="5"/>
  <c r="EU34" i="5"/>
  <c r="DW34" i="5"/>
  <c r="CW34" i="5"/>
  <c r="BW34" i="5"/>
  <c r="EG33" i="5"/>
  <c r="CG33" i="5"/>
  <c r="BI33" i="5"/>
  <c r="EX32" i="5"/>
  <c r="DZ32" i="5"/>
  <c r="CZ32" i="5"/>
  <c r="BZ32" i="5"/>
  <c r="EQ31" i="5"/>
  <c r="ED31" i="5"/>
  <c r="DP31" i="5"/>
  <c r="DD31" i="5"/>
  <c r="CR31" i="5"/>
  <c r="CD31" i="5"/>
  <c r="BR31" i="5"/>
  <c r="BF31" i="5"/>
  <c r="ER30" i="5"/>
  <c r="EI30" i="5"/>
  <c r="DZ30" i="5"/>
  <c r="DO30" i="5"/>
  <c r="DF30" i="5"/>
  <c r="CW30" i="5"/>
  <c r="CN30" i="5"/>
  <c r="CC30" i="5"/>
  <c r="BT30" i="5"/>
  <c r="BK30" i="5"/>
  <c r="EU29" i="5"/>
  <c r="EN29" i="5"/>
  <c r="EH29" i="5"/>
  <c r="EB29" i="5"/>
  <c r="DV29" i="5"/>
  <c r="DN29" i="5"/>
  <c r="DH29" i="5"/>
  <c r="DB29" i="5"/>
  <c r="CV29" i="5"/>
  <c r="CH29" i="5"/>
  <c r="CB29" i="5"/>
  <c r="BV29" i="5"/>
  <c r="BP29" i="5"/>
  <c r="BJ29" i="5"/>
  <c r="BD29" i="5"/>
  <c r="EV28" i="5"/>
  <c r="EP28" i="5"/>
  <c r="EJ28" i="5"/>
  <c r="ED28" i="5"/>
  <c r="DX28" i="5"/>
  <c r="DP28" i="5"/>
  <c r="DJ28" i="5"/>
  <c r="DD28" i="5"/>
  <c r="CX28" i="5"/>
  <c r="CR28" i="5"/>
  <c r="CL28" i="5"/>
  <c r="CD28" i="5"/>
  <c r="BQ35" i="5"/>
  <c r="EO34" i="5"/>
  <c r="DO34" i="5"/>
  <c r="CQ34" i="5"/>
  <c r="BQ34" i="5"/>
  <c r="EE33" i="5"/>
  <c r="DE33" i="5"/>
  <c r="CE33" i="5"/>
  <c r="BG33" i="5"/>
  <c r="ER32" i="5"/>
  <c r="DT32" i="5"/>
  <c r="BT32" i="5"/>
  <c r="EN31" i="5"/>
  <c r="EA31" i="5"/>
  <c r="DM31" i="5"/>
  <c r="DA31" i="5"/>
  <c r="CO31" i="5"/>
  <c r="CA31" i="5"/>
  <c r="BO31" i="5"/>
  <c r="EQ30" i="5"/>
  <c r="EH30" i="5"/>
  <c r="DY30" i="5"/>
  <c r="DN30" i="5"/>
  <c r="DE30" i="5"/>
  <c r="CV30" i="5"/>
  <c r="CM30" i="5"/>
  <c r="CB30" i="5"/>
  <c r="ET29" i="5"/>
  <c r="EM29" i="5"/>
  <c r="EG29" i="5"/>
  <c r="EA29" i="5"/>
  <c r="DU29" i="5"/>
  <c r="DG29" i="5"/>
  <c r="DA29" i="5"/>
  <c r="CU29" i="5"/>
  <c r="CG29" i="5"/>
  <c r="CA29" i="5"/>
  <c r="BU29" i="5"/>
  <c r="BO29" i="5"/>
  <c r="BI29" i="5"/>
  <c r="EU28" i="5"/>
  <c r="EO28" i="5"/>
  <c r="EI28" i="5"/>
  <c r="EC28" i="5"/>
  <c r="DW28" i="5"/>
  <c r="DO28" i="5"/>
  <c r="DI28" i="5"/>
  <c r="DC28" i="5"/>
  <c r="CW28" i="5"/>
  <c r="CQ28" i="5"/>
  <c r="CI28" i="5"/>
  <c r="CC28" i="5"/>
  <c r="BQ28" i="5"/>
  <c r="BK28" i="5"/>
  <c r="BE28" i="5"/>
  <c r="EV27" i="5"/>
  <c r="EP27" i="5"/>
  <c r="EJ27" i="5"/>
  <c r="ED27" i="5"/>
  <c r="DX27" i="5"/>
  <c r="DP27" i="5"/>
  <c r="DJ27" i="5"/>
  <c r="DD27" i="5"/>
  <c r="CX27" i="5"/>
  <c r="CR27" i="5"/>
  <c r="CD27" i="5"/>
  <c r="BR27" i="5"/>
  <c r="BL27" i="5"/>
  <c r="BF27" i="5"/>
  <c r="EV26" i="5"/>
  <c r="EP26" i="5"/>
  <c r="EJ26" i="5"/>
  <c r="ED26" i="5"/>
  <c r="DX26" i="5"/>
  <c r="DP26" i="5"/>
  <c r="DJ26" i="5"/>
  <c r="DD26" i="5"/>
  <c r="EJ34" i="5"/>
  <c r="BL34" i="5"/>
  <c r="CU33" i="5"/>
  <c r="CN32" i="5"/>
  <c r="DK31" i="5"/>
  <c r="BY31" i="5"/>
  <c r="EW30" i="5"/>
  <c r="DV30" i="5"/>
  <c r="CS30" i="5"/>
  <c r="EL29" i="5"/>
  <c r="DT29" i="5"/>
  <c r="CZ29" i="5"/>
  <c r="CF29" i="5"/>
  <c r="BN29" i="5"/>
  <c r="EH28" i="5"/>
  <c r="DN28" i="5"/>
  <c r="CV28" i="5"/>
  <c r="CB28" i="5"/>
  <c r="BP28" i="5"/>
  <c r="BD28" i="5"/>
  <c r="ET27" i="5"/>
  <c r="EK27" i="5"/>
  <c r="EB27" i="5"/>
  <c r="DQ27" i="5"/>
  <c r="DH27" i="5"/>
  <c r="CY27" i="5"/>
  <c r="CP27" i="5"/>
  <c r="CE27" i="5"/>
  <c r="BV27" i="5"/>
  <c r="BM27" i="5"/>
  <c r="ER26" i="5"/>
  <c r="EI26" i="5"/>
  <c r="EA26" i="5"/>
  <c r="DT26" i="5"/>
  <c r="DK26" i="5"/>
  <c r="DC26" i="5"/>
  <c r="CW26" i="5"/>
  <c r="CQ26" i="5"/>
  <c r="CI26" i="5"/>
  <c r="CC26" i="5"/>
  <c r="BQ26" i="5"/>
  <c r="BK26" i="5"/>
  <c r="BE26" i="5"/>
  <c r="EU25" i="5"/>
  <c r="EO25" i="5"/>
  <c r="EI25" i="5"/>
  <c r="EC25" i="5"/>
  <c r="DW25" i="5"/>
  <c r="DI25" i="5"/>
  <c r="DC25" i="5"/>
  <c r="CW25" i="5"/>
  <c r="CQ25" i="5"/>
  <c r="CI25" i="5"/>
  <c r="CC25" i="5"/>
  <c r="BW25" i="5"/>
  <c r="BK25" i="5"/>
  <c r="BE25" i="5"/>
  <c r="EU24" i="5"/>
  <c r="EO24" i="5"/>
  <c r="EI24" i="5"/>
  <c r="EC24" i="5"/>
  <c r="DW24" i="5"/>
  <c r="DO24" i="5"/>
  <c r="DC24" i="5"/>
  <c r="CW24" i="5"/>
  <c r="CQ24" i="5"/>
  <c r="CI24" i="5"/>
  <c r="CC24" i="5"/>
  <c r="BW24" i="5"/>
  <c r="BQ24" i="5"/>
  <c r="BK24" i="5"/>
  <c r="BE24" i="5"/>
  <c r="EU23" i="5"/>
  <c r="EO23" i="5"/>
  <c r="EI23" i="5"/>
  <c r="EC23" i="5"/>
  <c r="DW23" i="5"/>
  <c r="DO23" i="5"/>
  <c r="DI23" i="5"/>
  <c r="DC23" i="5"/>
  <c r="CW23" i="5"/>
  <c r="CQ23" i="5"/>
  <c r="CI23" i="5"/>
  <c r="CC23" i="5"/>
  <c r="BW23" i="5"/>
  <c r="BQ23" i="5"/>
  <c r="BK23" i="5"/>
  <c r="BE23" i="5"/>
  <c r="EV22" i="5"/>
  <c r="EP22" i="5"/>
  <c r="EJ22" i="5"/>
  <c r="ED22" i="5"/>
  <c r="DX22" i="5"/>
  <c r="DP22" i="5"/>
  <c r="DJ22" i="5"/>
  <c r="DD22" i="5"/>
  <c r="CX22" i="5"/>
  <c r="CR22" i="5"/>
  <c r="CL22" i="5"/>
  <c r="CD22" i="5"/>
  <c r="BX22" i="5"/>
  <c r="BR22" i="5"/>
  <c r="BL22" i="5"/>
  <c r="EX21" i="5"/>
  <c r="ER21" i="5"/>
  <c r="EL21" i="5"/>
  <c r="EF21" i="5"/>
  <c r="DZ21" i="5"/>
  <c r="DT21" i="5"/>
  <c r="DL21" i="5"/>
  <c r="CZ21" i="5"/>
  <c r="CT21" i="5"/>
  <c r="CN21" i="5"/>
  <c r="CF21" i="5"/>
  <c r="BZ21" i="5"/>
  <c r="BT21" i="5"/>
  <c r="BN21" i="5"/>
  <c r="BH21" i="5"/>
  <c r="EI34" i="5"/>
  <c r="BK34" i="5"/>
  <c r="EY33" i="5"/>
  <c r="CA33" i="5"/>
  <c r="EP32" i="5"/>
  <c r="BR32" i="5"/>
  <c r="EX31" i="5"/>
  <c r="DJ31" i="5"/>
  <c r="BX31" i="5"/>
  <c r="EO30" i="5"/>
  <c r="DL30" i="5"/>
  <c r="CI30" i="5"/>
  <c r="BH30" i="5"/>
  <c r="EK29" i="5"/>
  <c r="DQ29" i="5"/>
  <c r="CY29" i="5"/>
  <c r="BM29" i="5"/>
  <c r="EY28" i="5"/>
  <c r="EG28" i="5"/>
  <c r="DM28" i="5"/>
  <c r="CA28" i="5"/>
  <c r="BO28" i="5"/>
  <c r="ER27" i="5"/>
  <c r="EI27" i="5"/>
  <c r="DZ27" i="5"/>
  <c r="DO27" i="5"/>
  <c r="DF27" i="5"/>
  <c r="CW27" i="5"/>
  <c r="CN27" i="5"/>
  <c r="CC27" i="5"/>
  <c r="BT27" i="5"/>
  <c r="BK27" i="5"/>
  <c r="EQ26" i="5"/>
  <c r="EH26" i="5"/>
  <c r="DZ26" i="5"/>
  <c r="DQ26" i="5"/>
  <c r="DI26" i="5"/>
  <c r="DB26" i="5"/>
  <c r="CV26" i="5"/>
  <c r="CP26" i="5"/>
  <c r="CH26" i="5"/>
  <c r="BV26" i="5"/>
  <c r="BP26" i="5"/>
  <c r="BJ26" i="5"/>
  <c r="BD26" i="5"/>
  <c r="ET25" i="5"/>
  <c r="EN25" i="5"/>
  <c r="EH25" i="5"/>
  <c r="EB25" i="5"/>
  <c r="DV25" i="5"/>
  <c r="DN25" i="5"/>
  <c r="DH25" i="5"/>
  <c r="CV25" i="5"/>
  <c r="CP25" i="5"/>
  <c r="CH25" i="5"/>
  <c r="CB25" i="5"/>
  <c r="BV25" i="5"/>
  <c r="BP25" i="5"/>
  <c r="BJ25" i="5"/>
  <c r="BD25" i="5"/>
  <c r="ET24" i="5"/>
  <c r="EN24" i="5"/>
  <c r="EH24" i="5"/>
  <c r="EB24" i="5"/>
  <c r="DV24" i="5"/>
  <c r="DN24" i="5"/>
  <c r="DH24" i="5"/>
  <c r="DB24" i="5"/>
  <c r="CV24" i="5"/>
  <c r="CP24" i="5"/>
  <c r="CH24" i="5"/>
  <c r="CB24" i="5"/>
  <c r="BV24" i="5"/>
  <c r="BP24" i="5"/>
  <c r="BJ24" i="5"/>
  <c r="ET23" i="5"/>
  <c r="EN23" i="5"/>
  <c r="EH23" i="5"/>
  <c r="EB23" i="5"/>
  <c r="DV23" i="5"/>
  <c r="DN23" i="5"/>
  <c r="DH23" i="5"/>
  <c r="DB23" i="5"/>
  <c r="CV23" i="5"/>
  <c r="CP23" i="5"/>
  <c r="CH23" i="5"/>
  <c r="BV23" i="5"/>
  <c r="BP23" i="5"/>
  <c r="BJ23" i="5"/>
  <c r="BD23" i="5"/>
  <c r="EU22" i="5"/>
  <c r="EO22" i="5"/>
  <c r="EI22" i="5"/>
  <c r="EC22" i="5"/>
  <c r="DW22" i="5"/>
  <c r="DO22" i="5"/>
  <c r="DI22" i="5"/>
  <c r="DC22" i="5"/>
  <c r="CW22" i="5"/>
  <c r="CI22" i="5"/>
  <c r="CC22" i="5"/>
  <c r="BW22" i="5"/>
  <c r="BQ22" i="5"/>
  <c r="BE22" i="5"/>
  <c r="EW21" i="5"/>
  <c r="EQ21" i="5"/>
  <c r="EK21" i="5"/>
  <c r="EE21" i="5"/>
  <c r="DY21" i="5"/>
  <c r="DQ21" i="5"/>
  <c r="CS35" i="5"/>
  <c r="DJ34" i="5"/>
  <c r="ES33" i="5"/>
  <c r="BU33" i="5"/>
  <c r="EL32" i="5"/>
  <c r="BN32" i="5"/>
  <c r="EK31" i="5"/>
  <c r="CY31" i="5"/>
  <c r="BM31" i="5"/>
  <c r="EN30" i="5"/>
  <c r="DK30" i="5"/>
  <c r="CH30" i="5"/>
  <c r="BG30" i="5"/>
  <c r="EF29" i="5"/>
  <c r="DL29" i="5"/>
  <c r="CT29" i="5"/>
  <c r="BZ29" i="5"/>
  <c r="BH29" i="5"/>
  <c r="ET28" i="5"/>
  <c r="EB28" i="5"/>
  <c r="CP28" i="5"/>
  <c r="BX28" i="5"/>
  <c r="BL28" i="5"/>
  <c r="EQ27" i="5"/>
  <c r="EH27" i="5"/>
  <c r="DY27" i="5"/>
  <c r="DN27" i="5"/>
  <c r="DE27" i="5"/>
  <c r="CV27" i="5"/>
  <c r="CM27" i="5"/>
  <c r="CB27" i="5"/>
  <c r="BS27" i="5"/>
  <c r="BJ27" i="5"/>
  <c r="EX26" i="5"/>
  <c r="EO26" i="5"/>
  <c r="EF26" i="5"/>
  <c r="DY26" i="5"/>
  <c r="DO26" i="5"/>
  <c r="DH26" i="5"/>
  <c r="DA26" i="5"/>
  <c r="CO26" i="5"/>
  <c r="CG26" i="5"/>
  <c r="CA26" i="5"/>
  <c r="BU26" i="5"/>
  <c r="BO26" i="5"/>
  <c r="BI26" i="5"/>
  <c r="EY25" i="5"/>
  <c r="ES25" i="5"/>
  <c r="EM25" i="5"/>
  <c r="EG25" i="5"/>
  <c r="EA25" i="5"/>
  <c r="DU25" i="5"/>
  <c r="DM25" i="5"/>
  <c r="DG25" i="5"/>
  <c r="DA25" i="5"/>
  <c r="CU25" i="5"/>
  <c r="CO25" i="5"/>
  <c r="CA25" i="5"/>
  <c r="BU25" i="5"/>
  <c r="BO25" i="5"/>
  <c r="BI25" i="5"/>
  <c r="EY24" i="5"/>
  <c r="ES24" i="5"/>
  <c r="EM24" i="5"/>
  <c r="EG24" i="5"/>
  <c r="EA24" i="5"/>
  <c r="DU24" i="5"/>
  <c r="DM24" i="5"/>
  <c r="DG24" i="5"/>
  <c r="DA24" i="5"/>
  <c r="CU24" i="5"/>
  <c r="CO24" i="5"/>
  <c r="CG24" i="5"/>
  <c r="BO24" i="5"/>
  <c r="BI24" i="5"/>
  <c r="EY23" i="5"/>
  <c r="ES23" i="5"/>
  <c r="EM23" i="5"/>
  <c r="EG23" i="5"/>
  <c r="EA23" i="5"/>
  <c r="DU23" i="5"/>
  <c r="DM23" i="5"/>
  <c r="DG23" i="5"/>
  <c r="DA23" i="5"/>
  <c r="CO23" i="5"/>
  <c r="CG23" i="5"/>
  <c r="CA23" i="5"/>
  <c r="BU23" i="5"/>
  <c r="BO23" i="5"/>
  <c r="BI23" i="5"/>
  <c r="ET22" i="5"/>
  <c r="EN22" i="5"/>
  <c r="EH22" i="5"/>
  <c r="EB22" i="5"/>
  <c r="DV22" i="5"/>
  <c r="DN22" i="5"/>
  <c r="DH22" i="5"/>
  <c r="DB22" i="5"/>
  <c r="CV22" i="5"/>
  <c r="CP22" i="5"/>
  <c r="CH22" i="5"/>
  <c r="CB22" i="5"/>
  <c r="BV22" i="5"/>
  <c r="BP22" i="5"/>
  <c r="BJ22" i="5"/>
  <c r="BD22" i="5"/>
  <c r="EV21" i="5"/>
  <c r="EP21" i="5"/>
  <c r="EJ21" i="5"/>
  <c r="ED21" i="5"/>
  <c r="DX21" i="5"/>
  <c r="DP21" i="5"/>
  <c r="DJ21" i="5"/>
  <c r="DD21" i="5"/>
  <c r="CX21" i="5"/>
  <c r="CR21" i="5"/>
  <c r="CL21" i="5"/>
  <c r="CD21" i="5"/>
  <c r="BR21" i="5"/>
  <c r="BL21" i="5"/>
  <c r="BF21" i="5"/>
  <c r="CM35" i="5"/>
  <c r="DI34" i="5"/>
  <c r="EA33" i="5"/>
  <c r="DP32" i="5"/>
  <c r="EJ31" i="5"/>
  <c r="CX31" i="5"/>
  <c r="BL31" i="5"/>
  <c r="EF30" i="5"/>
  <c r="DC30" i="5"/>
  <c r="BZ30" i="5"/>
  <c r="EX29" i="5"/>
  <c r="EE29" i="5"/>
  <c r="DK29" i="5"/>
  <c r="CS29" i="5"/>
  <c r="BY29" i="5"/>
  <c r="ES28" i="5"/>
  <c r="EA28" i="5"/>
  <c r="DG28" i="5"/>
  <c r="CO28" i="5"/>
  <c r="BV28" i="5"/>
  <c r="BJ28" i="5"/>
  <c r="EX27" i="5"/>
  <c r="EO27" i="5"/>
  <c r="EF27" i="5"/>
  <c r="DW27" i="5"/>
  <c r="DL27" i="5"/>
  <c r="DC27" i="5"/>
  <c r="CT27" i="5"/>
  <c r="CI27" i="5"/>
  <c r="BZ27" i="5"/>
  <c r="BQ27" i="5"/>
  <c r="BH27" i="5"/>
  <c r="EW26" i="5"/>
  <c r="EN26" i="5"/>
  <c r="EE26" i="5"/>
  <c r="DW26" i="5"/>
  <c r="DN26" i="5"/>
  <c r="DG26" i="5"/>
  <c r="CZ26" i="5"/>
  <c r="CT26" i="5"/>
  <c r="CN26" i="5"/>
  <c r="CF26" i="5"/>
  <c r="BZ26" i="5"/>
  <c r="BT26" i="5"/>
  <c r="BN26" i="5"/>
  <c r="BH26" i="5"/>
  <c r="EX25" i="5"/>
  <c r="ER25" i="5"/>
  <c r="EL25" i="5"/>
  <c r="EF25" i="5"/>
  <c r="DZ25" i="5"/>
  <c r="DT25" i="5"/>
  <c r="DL25" i="5"/>
  <c r="DF25" i="5"/>
  <c r="CZ25" i="5"/>
  <c r="CT25" i="5"/>
  <c r="CN25" i="5"/>
  <c r="CF25" i="5"/>
  <c r="BZ25" i="5"/>
  <c r="BN25" i="5"/>
  <c r="BH25" i="5"/>
  <c r="EX24" i="5"/>
  <c r="ER24" i="5"/>
  <c r="EL24" i="5"/>
  <c r="EF24" i="5"/>
  <c r="DZ24" i="5"/>
  <c r="DT24" i="5"/>
  <c r="DL24" i="5"/>
  <c r="DF24" i="5"/>
  <c r="CZ24" i="5"/>
  <c r="CT24" i="5"/>
  <c r="CN24" i="5"/>
  <c r="CF24" i="5"/>
  <c r="BZ24" i="5"/>
  <c r="BT24" i="5"/>
  <c r="BN24" i="5"/>
  <c r="BH24" i="5"/>
  <c r="EX23" i="5"/>
  <c r="ER23" i="5"/>
  <c r="EL23" i="5"/>
  <c r="EF23" i="5"/>
  <c r="DZ23" i="5"/>
  <c r="DT23" i="5"/>
  <c r="DL23" i="5"/>
  <c r="DF23" i="5"/>
  <c r="CZ23" i="5"/>
  <c r="CT23" i="5"/>
  <c r="CN23" i="5"/>
  <c r="CF23" i="5"/>
  <c r="BT23" i="5"/>
  <c r="BN23" i="5"/>
  <c r="BH23" i="5"/>
  <c r="EY22" i="5"/>
  <c r="ES22" i="5"/>
  <c r="EM22" i="5"/>
  <c r="EG22" i="5"/>
  <c r="EA22" i="5"/>
  <c r="DU22" i="5"/>
  <c r="DM22" i="5"/>
  <c r="DG22" i="5"/>
  <c r="DA22" i="5"/>
  <c r="CU22" i="5"/>
  <c r="CO22" i="5"/>
  <c r="CG22" i="5"/>
  <c r="CA22" i="5"/>
  <c r="BU22" i="5"/>
  <c r="BO22" i="5"/>
  <c r="EU21" i="5"/>
  <c r="EO21" i="5"/>
  <c r="EI21" i="5"/>
  <c r="EC21" i="5"/>
  <c r="DW21" i="5"/>
  <c r="DO21" i="5"/>
  <c r="DC21" i="5"/>
  <c r="CW21" i="5"/>
  <c r="CQ21" i="5"/>
  <c r="CI21" i="5"/>
  <c r="CC21" i="5"/>
  <c r="BW21" i="5"/>
  <c r="BQ21" i="5"/>
  <c r="BK21" i="5"/>
  <c r="BE21" i="5"/>
  <c r="DA33" i="5"/>
  <c r="CR32" i="5"/>
  <c r="CL31" i="5"/>
  <c r="DW30" i="5"/>
  <c r="EQ29" i="5"/>
  <c r="CM29" i="5"/>
  <c r="EN28" i="5"/>
  <c r="CH28" i="5"/>
  <c r="EU27" i="5"/>
  <c r="DT27" i="5"/>
  <c r="CQ27" i="5"/>
  <c r="BN27" i="5"/>
  <c r="EC26" i="5"/>
  <c r="DF26" i="5"/>
  <c r="CM26" i="5"/>
  <c r="BS26" i="5"/>
  <c r="EP25" i="5"/>
  <c r="DX25" i="5"/>
  <c r="DD25" i="5"/>
  <c r="CL25" i="5"/>
  <c r="BR25" i="5"/>
  <c r="EK24" i="5"/>
  <c r="DQ24" i="5"/>
  <c r="CY24" i="5"/>
  <c r="CE24" i="5"/>
  <c r="BM24" i="5"/>
  <c r="EJ23" i="5"/>
  <c r="DP23" i="5"/>
  <c r="CX23" i="5"/>
  <c r="CD23" i="5"/>
  <c r="BL23" i="5"/>
  <c r="EX22" i="5"/>
  <c r="EF22" i="5"/>
  <c r="DL22" i="5"/>
  <c r="CT22" i="5"/>
  <c r="BZ22" i="5"/>
  <c r="BH22" i="5"/>
  <c r="ET21" i="5"/>
  <c r="EB21" i="5"/>
  <c r="DK21" i="5"/>
  <c r="CY21" i="5"/>
  <c r="CM21" i="5"/>
  <c r="BY21" i="5"/>
  <c r="BM21" i="5"/>
  <c r="EV20" i="5"/>
  <c r="EP20" i="5"/>
  <c r="EJ20" i="5"/>
  <c r="ED20" i="5"/>
  <c r="DX20" i="5"/>
  <c r="DP20" i="5"/>
  <c r="DJ20" i="5"/>
  <c r="DB30" i="5"/>
  <c r="DZ29" i="5"/>
  <c r="BT29" i="5"/>
  <c r="EM28" i="5"/>
  <c r="CG28" i="5"/>
  <c r="EN27" i="5"/>
  <c r="DK27" i="5"/>
  <c r="CH27" i="5"/>
  <c r="BG27" i="5"/>
  <c r="EB26" i="5"/>
  <c r="CL26" i="5"/>
  <c r="BR26" i="5"/>
  <c r="EK25" i="5"/>
  <c r="DQ25" i="5"/>
  <c r="CE25" i="5"/>
  <c r="BM25" i="5"/>
  <c r="EJ24" i="5"/>
  <c r="DP24" i="5"/>
  <c r="CX24" i="5"/>
  <c r="CD24" i="5"/>
  <c r="BL24" i="5"/>
  <c r="EW23" i="5"/>
  <c r="EE23" i="5"/>
  <c r="DK23" i="5"/>
  <c r="CS23" i="5"/>
  <c r="BY23" i="5"/>
  <c r="BG23" i="5"/>
  <c r="EW22" i="5"/>
  <c r="EE22" i="5"/>
  <c r="DK22" i="5"/>
  <c r="BY22" i="5"/>
  <c r="BG22" i="5"/>
  <c r="ES21" i="5"/>
  <c r="EA21" i="5"/>
  <c r="DH21" i="5"/>
  <c r="CV21" i="5"/>
  <c r="CH21" i="5"/>
  <c r="BV21" i="5"/>
  <c r="BJ21" i="5"/>
  <c r="EU20" i="5"/>
  <c r="EO20" i="5"/>
  <c r="EI20" i="5"/>
  <c r="EC20" i="5"/>
  <c r="DW20" i="5"/>
  <c r="DI20" i="5"/>
  <c r="DC20" i="5"/>
  <c r="CW20" i="5"/>
  <c r="CQ20" i="5"/>
  <c r="CI20" i="5"/>
  <c r="CC20" i="5"/>
  <c r="BW20" i="5"/>
  <c r="DY31" i="5"/>
  <c r="BY30" i="5"/>
  <c r="DF29" i="5"/>
  <c r="DU28" i="5"/>
  <c r="BR28" i="5"/>
  <c r="EE27" i="5"/>
  <c r="DB27" i="5"/>
  <c r="BY27" i="5"/>
  <c r="ET26" i="5"/>
  <c r="DU26" i="5"/>
  <c r="CX26" i="5"/>
  <c r="CD26" i="5"/>
  <c r="BL26" i="5"/>
  <c r="EW25" i="5"/>
  <c r="EE25" i="5"/>
  <c r="DK25" i="5"/>
  <c r="CS25" i="5"/>
  <c r="BY25" i="5"/>
  <c r="BG25" i="5"/>
  <c r="EV24" i="5"/>
  <c r="ED24" i="5"/>
  <c r="DJ24" i="5"/>
  <c r="CR24" i="5"/>
  <c r="BX24" i="5"/>
  <c r="BF24" i="5"/>
  <c r="EQ23" i="5"/>
  <c r="DY23" i="5"/>
  <c r="DE23" i="5"/>
  <c r="CM23" i="5"/>
  <c r="BS23" i="5"/>
  <c r="EQ22" i="5"/>
  <c r="DY22" i="5"/>
  <c r="DE22" i="5"/>
  <c r="CM22" i="5"/>
  <c r="BS22" i="5"/>
  <c r="EM21" i="5"/>
  <c r="DU21" i="5"/>
  <c r="DE21" i="5"/>
  <c r="CS21" i="5"/>
  <c r="CE21" i="5"/>
  <c r="BS21" i="5"/>
  <c r="BG21" i="5"/>
  <c r="EY20" i="5"/>
  <c r="ES20" i="5"/>
  <c r="EM20" i="5"/>
  <c r="EG20" i="5"/>
  <c r="EA20" i="5"/>
  <c r="DU20" i="5"/>
  <c r="DM20" i="5"/>
  <c r="DA20" i="5"/>
  <c r="CU20" i="5"/>
  <c r="CO20" i="5"/>
  <c r="CA20" i="5"/>
  <c r="BU20" i="5"/>
  <c r="BO20" i="5"/>
  <c r="BI20" i="5"/>
  <c r="EY19" i="5"/>
  <c r="ES19" i="5"/>
  <c r="EM19" i="5"/>
  <c r="EG19" i="5"/>
  <c r="EA19" i="5"/>
  <c r="DU19" i="5"/>
  <c r="DM19" i="5"/>
  <c r="BO35" i="5"/>
  <c r="DX31" i="5"/>
  <c r="EX30" i="5"/>
  <c r="BQ30" i="5"/>
  <c r="DE29" i="5"/>
  <c r="DB28" i="5"/>
  <c r="BI28" i="5"/>
  <c r="EC27" i="5"/>
  <c r="CZ27" i="5"/>
  <c r="BW27" i="5"/>
  <c r="EL26" i="5"/>
  <c r="DM26" i="5"/>
  <c r="CS26" i="5"/>
  <c r="BY26" i="5"/>
  <c r="BG26" i="5"/>
  <c r="EV25" i="5"/>
  <c r="ED25" i="5"/>
  <c r="DJ25" i="5"/>
  <c r="CR25" i="5"/>
  <c r="BX25" i="5"/>
  <c r="BF25" i="5"/>
  <c r="EQ24" i="5"/>
  <c r="DY24" i="5"/>
  <c r="DE24" i="5"/>
  <c r="CM24" i="5"/>
  <c r="BS24" i="5"/>
  <c r="EP23" i="5"/>
  <c r="DX23" i="5"/>
  <c r="DD23" i="5"/>
  <c r="CL23" i="5"/>
  <c r="BR23" i="5"/>
  <c r="EL22" i="5"/>
  <c r="DT22" i="5"/>
  <c r="CZ22" i="5"/>
  <c r="CF22" i="5"/>
  <c r="BN22" i="5"/>
  <c r="EH21" i="5"/>
  <c r="DN21" i="5"/>
  <c r="DB21" i="5"/>
  <c r="CP21" i="5"/>
  <c r="CB21" i="5"/>
  <c r="BP21" i="5"/>
  <c r="EX20" i="5"/>
  <c r="ER20" i="5"/>
  <c r="EL20" i="5"/>
  <c r="EF20" i="5"/>
  <c r="DZ20" i="5"/>
  <c r="DT20" i="5"/>
  <c r="DL20" i="5"/>
  <c r="DF20" i="5"/>
  <c r="CZ20" i="5"/>
  <c r="CT20" i="5"/>
  <c r="CN20" i="5"/>
  <c r="CF20" i="5"/>
  <c r="BZ20" i="5"/>
  <c r="BT20" i="5"/>
  <c r="BN20" i="5"/>
  <c r="BH20" i="5"/>
  <c r="EX19" i="5"/>
  <c r="ER19" i="5"/>
  <c r="EL19" i="5"/>
  <c r="EF19" i="5"/>
  <c r="DZ19" i="5"/>
  <c r="EE30" i="5"/>
  <c r="DA28" i="5"/>
  <c r="CS27" i="5"/>
  <c r="DV26" i="5"/>
  <c r="EQ25" i="5"/>
  <c r="CM25" i="5"/>
  <c r="DK24" i="5"/>
  <c r="BG24" i="5"/>
  <c r="ED23" i="5"/>
  <c r="BX23" i="5"/>
  <c r="ER22" i="5"/>
  <c r="EY21" i="5"/>
  <c r="DA21" i="5"/>
  <c r="BO21" i="5"/>
  <c r="ET20" i="5"/>
  <c r="EB20" i="5"/>
  <c r="DH20" i="5"/>
  <c r="CV20" i="5"/>
  <c r="CH20" i="5"/>
  <c r="BV20" i="5"/>
  <c r="BK20" i="5"/>
  <c r="EW19" i="5"/>
  <c r="EO19" i="5"/>
  <c r="EE19" i="5"/>
  <c r="DW19" i="5"/>
  <c r="DN19" i="5"/>
  <c r="DG19" i="5"/>
  <c r="DA19" i="5"/>
  <c r="CU19" i="5"/>
  <c r="CO19" i="5"/>
  <c r="CG19" i="5"/>
  <c r="CA19" i="5"/>
  <c r="BU19" i="5"/>
  <c r="BO19" i="5"/>
  <c r="BI19" i="5"/>
  <c r="EY18" i="5"/>
  <c r="ES18" i="5"/>
  <c r="EM18" i="5"/>
  <c r="EG18" i="5"/>
  <c r="EA18" i="5"/>
  <c r="DU18" i="5"/>
  <c r="DM18" i="5"/>
  <c r="DG18" i="5"/>
  <c r="DA18" i="5"/>
  <c r="CU18" i="5"/>
  <c r="CO18" i="5"/>
  <c r="CG18" i="5"/>
  <c r="CA18" i="5"/>
  <c r="BU18" i="5"/>
  <c r="BO18" i="5"/>
  <c r="BI18" i="5"/>
  <c r="EX17" i="5"/>
  <c r="ER17" i="5"/>
  <c r="EL17" i="5"/>
  <c r="EF17" i="5"/>
  <c r="DZ17" i="5"/>
  <c r="DT17" i="5"/>
  <c r="DL17" i="5"/>
  <c r="DF17" i="5"/>
  <c r="CZ17" i="5"/>
  <c r="CT17" i="5"/>
  <c r="CN17" i="5"/>
  <c r="CF17" i="5"/>
  <c r="BZ17" i="5"/>
  <c r="BN17" i="5"/>
  <c r="BH17" i="5"/>
  <c r="ET16" i="5"/>
  <c r="EN16" i="5"/>
  <c r="EH16" i="5"/>
  <c r="EB16" i="5"/>
  <c r="DV16" i="5"/>
  <c r="DN16" i="5"/>
  <c r="DH16" i="5"/>
  <c r="DB16" i="5"/>
  <c r="CV16" i="5"/>
  <c r="CP16" i="5"/>
  <c r="CH16" i="5"/>
  <c r="CB16" i="5"/>
  <c r="BV16" i="5"/>
  <c r="BP16" i="5"/>
  <c r="BD16" i="5"/>
  <c r="EV15" i="5"/>
  <c r="EP15" i="5"/>
  <c r="EJ15" i="5"/>
  <c r="ED15" i="5"/>
  <c r="DX15" i="5"/>
  <c r="DP15" i="5"/>
  <c r="DJ15" i="5"/>
  <c r="DD15" i="5"/>
  <c r="CX15" i="5"/>
  <c r="CR15" i="5"/>
  <c r="CL15" i="5"/>
  <c r="CD15" i="5"/>
  <c r="BX15" i="5"/>
  <c r="BR15" i="5"/>
  <c r="BF15" i="5"/>
  <c r="EV14" i="5"/>
  <c r="EP14" i="5"/>
  <c r="EJ14" i="5"/>
  <c r="ED14" i="5"/>
  <c r="DX14" i="5"/>
  <c r="DJ14" i="5"/>
  <c r="DD14" i="5"/>
  <c r="CX14" i="5"/>
  <c r="CR14" i="5"/>
  <c r="CL14" i="5"/>
  <c r="CD14" i="5"/>
  <c r="BX14" i="5"/>
  <c r="BR14" i="5"/>
  <c r="BL14" i="5"/>
  <c r="BF14" i="5"/>
  <c r="EV13" i="5"/>
  <c r="EP13" i="5"/>
  <c r="EJ13" i="5"/>
  <c r="ED13" i="5"/>
  <c r="DX13" i="5"/>
  <c r="DP13" i="5"/>
  <c r="DD13" i="5"/>
  <c r="CX13" i="5"/>
  <c r="CR13" i="5"/>
  <c r="CL13" i="5"/>
  <c r="DL32" i="5"/>
  <c r="CT30" i="5"/>
  <c r="BU28" i="5"/>
  <c r="CF27" i="5"/>
  <c r="DL26" i="5"/>
  <c r="BF26" i="5"/>
  <c r="EJ25" i="5"/>
  <c r="CD25" i="5"/>
  <c r="DD24" i="5"/>
  <c r="DQ23" i="5"/>
  <c r="EK22" i="5"/>
  <c r="CE22" i="5"/>
  <c r="EN21" i="5"/>
  <c r="CU21" i="5"/>
  <c r="BI21" i="5"/>
  <c r="EQ20" i="5"/>
  <c r="DY20" i="5"/>
  <c r="DE20" i="5"/>
  <c r="CS20" i="5"/>
  <c r="CE20" i="5"/>
  <c r="BS20" i="5"/>
  <c r="BJ20" i="5"/>
  <c r="EV19" i="5"/>
  <c r="EN19" i="5"/>
  <c r="ED19" i="5"/>
  <c r="DV19" i="5"/>
  <c r="DL19" i="5"/>
  <c r="DF19" i="5"/>
  <c r="CZ19" i="5"/>
  <c r="CT19" i="5"/>
  <c r="CN19" i="5"/>
  <c r="CF19" i="5"/>
  <c r="BZ19" i="5"/>
  <c r="BT19" i="5"/>
  <c r="BN19" i="5"/>
  <c r="BH19" i="5"/>
  <c r="EX18" i="5"/>
  <c r="ER18" i="5"/>
  <c r="EL18" i="5"/>
  <c r="EF18" i="5"/>
  <c r="DZ18" i="5"/>
  <c r="DT18" i="5"/>
  <c r="DL18" i="5"/>
  <c r="DF18" i="5"/>
  <c r="CZ18" i="5"/>
  <c r="CT18" i="5"/>
  <c r="CN18" i="5"/>
  <c r="CF18" i="5"/>
  <c r="BZ18" i="5"/>
  <c r="BT18" i="5"/>
  <c r="BH18" i="5"/>
  <c r="EW17" i="5"/>
  <c r="EQ17" i="5"/>
  <c r="EK17" i="5"/>
  <c r="EE17" i="5"/>
  <c r="DY17" i="5"/>
  <c r="DQ17" i="5"/>
  <c r="DK17" i="5"/>
  <c r="DE17" i="5"/>
  <c r="CY17" i="5"/>
  <c r="CS17" i="5"/>
  <c r="CM17" i="5"/>
  <c r="CE17" i="5"/>
  <c r="BS17" i="5"/>
  <c r="BM17" i="5"/>
  <c r="BG17" i="5"/>
  <c r="EY16" i="5"/>
  <c r="ES16" i="5"/>
  <c r="EM16" i="5"/>
  <c r="EG16" i="5"/>
  <c r="EA16" i="5"/>
  <c r="DU16" i="5"/>
  <c r="DM16" i="5"/>
  <c r="DG16" i="5"/>
  <c r="CU16" i="5"/>
  <c r="CO16" i="5"/>
  <c r="CG16" i="5"/>
  <c r="CA16" i="5"/>
  <c r="BU16" i="5"/>
  <c r="BO16" i="5"/>
  <c r="BI16" i="5"/>
  <c r="EU15" i="5"/>
  <c r="EO15" i="5"/>
  <c r="EI15" i="5"/>
  <c r="EC15" i="5"/>
  <c r="DW15" i="5"/>
  <c r="DO15" i="5"/>
  <c r="DI15" i="5"/>
  <c r="DC15" i="5"/>
  <c r="CW15" i="5"/>
  <c r="CQ15" i="5"/>
  <c r="CI15" i="5"/>
  <c r="CC15" i="5"/>
  <c r="BW15" i="5"/>
  <c r="BQ15" i="5"/>
  <c r="BK15" i="5"/>
  <c r="EU14" i="5"/>
  <c r="EO14" i="5"/>
  <c r="EI14" i="5"/>
  <c r="EC14" i="5"/>
  <c r="DW14" i="5"/>
  <c r="DO14" i="5"/>
  <c r="DI14" i="5"/>
  <c r="DC14" i="5"/>
  <c r="CW14" i="5"/>
  <c r="CQ14" i="5"/>
  <c r="CC14" i="5"/>
  <c r="BW14" i="5"/>
  <c r="BQ14" i="5"/>
  <c r="BK14" i="5"/>
  <c r="BE14" i="5"/>
  <c r="EU13" i="5"/>
  <c r="EO13" i="5"/>
  <c r="EI13" i="5"/>
  <c r="EC13" i="5"/>
  <c r="DW13" i="5"/>
  <c r="DO13" i="5"/>
  <c r="DI13" i="5"/>
  <c r="DC13" i="5"/>
  <c r="CW13" i="5"/>
  <c r="CQ13" i="5"/>
  <c r="CI13" i="5"/>
  <c r="CC13" i="5"/>
  <c r="BQ13" i="5"/>
  <c r="BK13" i="5"/>
  <c r="BK35" i="5"/>
  <c r="CL34" i="5"/>
  <c r="DY29" i="5"/>
  <c r="EL27" i="5"/>
  <c r="BE27" i="5"/>
  <c r="CR26" i="5"/>
  <c r="DP25" i="5"/>
  <c r="BL25" i="5"/>
  <c r="EP24" i="5"/>
  <c r="CY23" i="5"/>
  <c r="DQ22" i="5"/>
  <c r="BM22" i="5"/>
  <c r="DV21" i="5"/>
  <c r="CG21" i="5"/>
  <c r="EK20" i="5"/>
  <c r="DQ20" i="5"/>
  <c r="DB20" i="5"/>
  <c r="CP20" i="5"/>
  <c r="CB20" i="5"/>
  <c r="BP20" i="5"/>
  <c r="BF20" i="5"/>
  <c r="ET19" i="5"/>
  <c r="EJ19" i="5"/>
  <c r="EB19" i="5"/>
  <c r="DQ19" i="5"/>
  <c r="DJ19" i="5"/>
  <c r="DD19" i="5"/>
  <c r="CX19" i="5"/>
  <c r="CL19" i="5"/>
  <c r="BX19" i="5"/>
  <c r="BR19" i="5"/>
  <c r="BL19" i="5"/>
  <c r="BF19" i="5"/>
  <c r="EV18" i="5"/>
  <c r="EP18" i="5"/>
  <c r="EJ18" i="5"/>
  <c r="ED18" i="5"/>
  <c r="DX18" i="5"/>
  <c r="DJ18" i="5"/>
  <c r="DD18" i="5"/>
  <c r="CX18" i="5"/>
  <c r="CR18" i="5"/>
  <c r="CL18" i="5"/>
  <c r="CD18" i="5"/>
  <c r="BX18" i="5"/>
  <c r="BR18" i="5"/>
  <c r="BL18" i="5"/>
  <c r="BF18" i="5"/>
  <c r="EU17" i="5"/>
  <c r="EO17" i="5"/>
  <c r="EI17" i="5"/>
  <c r="EC17" i="5"/>
  <c r="DW17" i="5"/>
  <c r="DO17" i="5"/>
  <c r="DI17" i="5"/>
  <c r="DC17" i="5"/>
  <c r="CW17" i="5"/>
  <c r="CQ17" i="5"/>
  <c r="CI17" i="5"/>
  <c r="CC17" i="5"/>
  <c r="BW17" i="5"/>
  <c r="BQ17" i="5"/>
  <c r="BK17" i="5"/>
  <c r="BE17" i="5"/>
  <c r="EW16" i="5"/>
  <c r="EQ16" i="5"/>
  <c r="EK16" i="5"/>
  <c r="EE16" i="5"/>
  <c r="DY16" i="5"/>
  <c r="DQ16" i="5"/>
  <c r="DK16" i="5"/>
  <c r="DE16" i="5"/>
  <c r="CY16" i="5"/>
  <c r="CS16" i="5"/>
  <c r="CM16" i="5"/>
  <c r="CE16" i="5"/>
  <c r="BY16" i="5"/>
  <c r="BM16" i="5"/>
  <c r="BG16" i="5"/>
  <c r="EY15" i="5"/>
  <c r="ES15" i="5"/>
  <c r="EM15" i="5"/>
  <c r="EG15" i="5"/>
  <c r="EA15" i="5"/>
  <c r="DU15" i="5"/>
  <c r="DM15" i="5"/>
  <c r="DG15" i="5"/>
  <c r="DA15" i="5"/>
  <c r="CU15" i="5"/>
  <c r="CO15" i="5"/>
  <c r="CG15" i="5"/>
  <c r="CA15" i="5"/>
  <c r="BU15" i="5"/>
  <c r="BO15" i="5"/>
  <c r="BI15" i="5"/>
  <c r="EY14" i="5"/>
  <c r="ES14" i="5"/>
  <c r="EM14" i="5"/>
  <c r="EG14" i="5"/>
  <c r="EA14" i="5"/>
  <c r="DU14" i="5"/>
  <c r="DM14" i="5"/>
  <c r="DG14" i="5"/>
  <c r="DA14" i="5"/>
  <c r="CU14" i="5"/>
  <c r="CO14" i="5"/>
  <c r="CG14" i="5"/>
  <c r="CA14" i="5"/>
  <c r="BU14" i="5"/>
  <c r="BO14" i="5"/>
  <c r="BI14" i="5"/>
  <c r="EY13" i="5"/>
  <c r="ES13" i="5"/>
  <c r="EM13" i="5"/>
  <c r="EG13" i="5"/>
  <c r="EA13" i="5"/>
  <c r="DU13" i="5"/>
  <c r="DM13" i="5"/>
  <c r="DG13" i="5"/>
  <c r="DA13" i="5"/>
  <c r="CU13" i="5"/>
  <c r="CO13" i="5"/>
  <c r="CG13" i="5"/>
  <c r="CA13" i="5"/>
  <c r="BU13" i="5"/>
  <c r="BO13" i="5"/>
  <c r="BI13" i="5"/>
  <c r="EX12" i="5"/>
  <c r="ER12" i="5"/>
  <c r="EL12" i="5"/>
  <c r="CM31" i="5"/>
  <c r="CN29" i="5"/>
  <c r="DV27" i="5"/>
  <c r="EU26" i="5"/>
  <c r="CE26" i="5"/>
  <c r="DE25" i="5"/>
  <c r="EE24" i="5"/>
  <c r="BY24" i="5"/>
  <c r="EV23" i="5"/>
  <c r="CR23" i="5"/>
  <c r="DF22" i="5"/>
  <c r="DM21" i="5"/>
  <c r="EH20" i="5"/>
  <c r="DN20" i="5"/>
  <c r="CM20" i="5"/>
  <c r="BM20" i="5"/>
  <c r="BE20" i="5"/>
  <c r="EQ19" i="5"/>
  <c r="EI19" i="5"/>
  <c r="DY19" i="5"/>
  <c r="DP19" i="5"/>
  <c r="DI19" i="5"/>
  <c r="DC19" i="5"/>
  <c r="CW19" i="5"/>
  <c r="CQ19" i="5"/>
  <c r="CI19" i="5"/>
  <c r="CC19" i="5"/>
  <c r="BW19" i="5"/>
  <c r="BQ19" i="5"/>
  <c r="BK19" i="5"/>
  <c r="BE19" i="5"/>
  <c r="EU18" i="5"/>
  <c r="EO18" i="5"/>
  <c r="EI18" i="5"/>
  <c r="EC18" i="5"/>
  <c r="DW18" i="5"/>
  <c r="DO18" i="5"/>
  <c r="DI18" i="5"/>
  <c r="DC18" i="5"/>
  <c r="CW18" i="5"/>
  <c r="CQ18" i="5"/>
  <c r="CC18" i="5"/>
  <c r="BW18" i="5"/>
  <c r="BQ18" i="5"/>
  <c r="BK18" i="5"/>
  <c r="BE18" i="5"/>
  <c r="ET17" i="5"/>
  <c r="EN17" i="5"/>
  <c r="EH17" i="5"/>
  <c r="EB17" i="5"/>
  <c r="DV17" i="5"/>
  <c r="DN17" i="5"/>
  <c r="DH17" i="5"/>
  <c r="DB17" i="5"/>
  <c r="CV17" i="5"/>
  <c r="CP17" i="5"/>
  <c r="CH17" i="5"/>
  <c r="CB17" i="5"/>
  <c r="BV17" i="5"/>
  <c r="BP17" i="5"/>
  <c r="BJ17" i="5"/>
  <c r="BD17" i="5"/>
  <c r="EV16" i="5"/>
  <c r="EP16" i="5"/>
  <c r="EJ16" i="5"/>
  <c r="ED16" i="5"/>
  <c r="DX16" i="5"/>
  <c r="DP16" i="5"/>
  <c r="DJ16" i="5"/>
  <c r="DD16" i="5"/>
  <c r="CX16" i="5"/>
  <c r="CR16" i="5"/>
  <c r="CL16" i="5"/>
  <c r="BX16" i="5"/>
  <c r="BR16" i="5"/>
  <c r="BL16" i="5"/>
  <c r="BF16" i="5"/>
  <c r="EX15" i="5"/>
  <c r="ER15" i="5"/>
  <c r="EL15" i="5"/>
  <c r="EF15" i="5"/>
  <c r="DZ15" i="5"/>
  <c r="DT15" i="5"/>
  <c r="DL15" i="5"/>
  <c r="DF15" i="5"/>
  <c r="CZ15" i="5"/>
  <c r="CN15" i="5"/>
  <c r="BZ15" i="5"/>
  <c r="BT15" i="5"/>
  <c r="BN15" i="5"/>
  <c r="BH15" i="5"/>
  <c r="EX14" i="5"/>
  <c r="ER14" i="5"/>
  <c r="EL14" i="5"/>
  <c r="EF14" i="5"/>
  <c r="DZ14" i="5"/>
  <c r="DT14" i="5"/>
  <c r="DL14" i="5"/>
  <c r="DF14" i="5"/>
  <c r="CT14" i="5"/>
  <c r="CN14" i="5"/>
  <c r="CF14" i="5"/>
  <c r="BZ14" i="5"/>
  <c r="BT14" i="5"/>
  <c r="BN14" i="5"/>
  <c r="BH14" i="5"/>
  <c r="EX13" i="5"/>
  <c r="ER13" i="5"/>
  <c r="EL13" i="5"/>
  <c r="EF13" i="5"/>
  <c r="DZ13" i="5"/>
  <c r="DT13" i="5"/>
  <c r="DL13" i="5"/>
  <c r="DF13" i="5"/>
  <c r="CZ13" i="5"/>
  <c r="CT13" i="5"/>
  <c r="CN13" i="5"/>
  <c r="CF13" i="5"/>
  <c r="BT13" i="5"/>
  <c r="BN13" i="5"/>
  <c r="BH13" i="5"/>
  <c r="EW12" i="5"/>
  <c r="EQ12" i="5"/>
  <c r="DU33" i="5"/>
  <c r="BP27" i="5"/>
  <c r="EW24" i="5"/>
  <c r="DZ22" i="5"/>
  <c r="BU21" i="5"/>
  <c r="EW20" i="5"/>
  <c r="CX20" i="5"/>
  <c r="BL20" i="5"/>
  <c r="EH19" i="5"/>
  <c r="DH19" i="5"/>
  <c r="CP19" i="5"/>
  <c r="BV19" i="5"/>
  <c r="BD19" i="5"/>
  <c r="EK26" i="5"/>
  <c r="DY25" i="5"/>
  <c r="DX24" i="5"/>
  <c r="CE23" i="5"/>
  <c r="CY22" i="5"/>
  <c r="EN20" i="5"/>
  <c r="CR20" i="5"/>
  <c r="BG20" i="5"/>
  <c r="EC19" i="5"/>
  <c r="DE19" i="5"/>
  <c r="CM19" i="5"/>
  <c r="BS19" i="5"/>
  <c r="EK18" i="5"/>
  <c r="CY18" i="5"/>
  <c r="CE18" i="5"/>
  <c r="BM18" i="5"/>
  <c r="EM17" i="5"/>
  <c r="DU17" i="5"/>
  <c r="DA17" i="5"/>
  <c r="BO17" i="5"/>
  <c r="EI16" i="5"/>
  <c r="DO16" i="5"/>
  <c r="CW16" i="5"/>
  <c r="CC16" i="5"/>
  <c r="BK16" i="5"/>
  <c r="ET15" i="5"/>
  <c r="EB15" i="5"/>
  <c r="DH15" i="5"/>
  <c r="CP15" i="5"/>
  <c r="BV15" i="5"/>
  <c r="BD15" i="5"/>
  <c r="EN14" i="5"/>
  <c r="DV14" i="5"/>
  <c r="DB14" i="5"/>
  <c r="BP14" i="5"/>
  <c r="EH13" i="5"/>
  <c r="DN13" i="5"/>
  <c r="CV13" i="5"/>
  <c r="CD13" i="5"/>
  <c r="BR13" i="5"/>
  <c r="BF13" i="5"/>
  <c r="EU12" i="5"/>
  <c r="EM12" i="5"/>
  <c r="EF12" i="5"/>
  <c r="DZ12" i="5"/>
  <c r="DT12" i="5"/>
  <c r="DL12" i="5"/>
  <c r="DF12" i="5"/>
  <c r="CZ12" i="5"/>
  <c r="CT12" i="5"/>
  <c r="CN12" i="5"/>
  <c r="BZ12" i="5"/>
  <c r="BT12" i="5"/>
  <c r="BN12" i="5"/>
  <c r="BH12" i="5"/>
  <c r="EX11" i="5"/>
  <c r="ER11" i="5"/>
  <c r="EL11" i="5"/>
  <c r="EF11" i="5"/>
  <c r="DZ11" i="5"/>
  <c r="DT11" i="5"/>
  <c r="DL11" i="5"/>
  <c r="DF11" i="5"/>
  <c r="CZ11" i="5"/>
  <c r="CT11" i="5"/>
  <c r="CF11" i="5"/>
  <c r="BZ11" i="5"/>
  <c r="BT11" i="5"/>
  <c r="BN11" i="5"/>
  <c r="BH11" i="5"/>
  <c r="ET10" i="5"/>
  <c r="EN10" i="5"/>
  <c r="EH10" i="5"/>
  <c r="EB10" i="5"/>
  <c r="DV10" i="5"/>
  <c r="DN10" i="5"/>
  <c r="DH10" i="5"/>
  <c r="DB10" i="5"/>
  <c r="CV10" i="5"/>
  <c r="CP10" i="5"/>
  <c r="CH10" i="5"/>
  <c r="CB10" i="5"/>
  <c r="BV10" i="5"/>
  <c r="BJ10" i="5"/>
  <c r="BD10" i="5"/>
  <c r="EV9" i="5"/>
  <c r="EP9" i="5"/>
  <c r="EJ9" i="5"/>
  <c r="ED9" i="5"/>
  <c r="DX9" i="5"/>
  <c r="DP9" i="5"/>
  <c r="DJ9" i="5"/>
  <c r="DD9" i="5"/>
  <c r="CX9" i="5"/>
  <c r="CR9" i="5"/>
  <c r="CL9" i="5"/>
  <c r="CD9" i="5"/>
  <c r="BX9" i="5"/>
  <c r="BR9" i="5"/>
  <c r="BL9" i="5"/>
  <c r="EV8" i="5"/>
  <c r="EP8" i="5"/>
  <c r="EJ8" i="5"/>
  <c r="ED8" i="5"/>
  <c r="DX8" i="5"/>
  <c r="DP8" i="5"/>
  <c r="DJ8" i="5"/>
  <c r="DD8" i="5"/>
  <c r="CX8" i="5"/>
  <c r="CR8" i="5"/>
  <c r="CL8" i="5"/>
  <c r="CD8" i="5"/>
  <c r="BX8" i="5"/>
  <c r="BR8" i="5"/>
  <c r="BL8" i="5"/>
  <c r="BF8" i="5"/>
  <c r="EU7" i="5"/>
  <c r="EO7" i="5"/>
  <c r="EI7" i="5"/>
  <c r="EC7" i="5"/>
  <c r="DW7" i="5"/>
  <c r="DO7" i="5"/>
  <c r="DI7" i="5"/>
  <c r="DC7" i="5"/>
  <c r="CW7" i="5"/>
  <c r="CQ7" i="5"/>
  <c r="CI7" i="5"/>
  <c r="BS29" i="5"/>
  <c r="DV28" i="5"/>
  <c r="BX26" i="5"/>
  <c r="BS25" i="5"/>
  <c r="BR24" i="5"/>
  <c r="EG21" i="5"/>
  <c r="DV20" i="5"/>
  <c r="CD20" i="5"/>
  <c r="EU19" i="5"/>
  <c r="DT19" i="5"/>
  <c r="CY19" i="5"/>
  <c r="CE19" i="5"/>
  <c r="BM19" i="5"/>
  <c r="EW18" i="5"/>
  <c r="EE18" i="5"/>
  <c r="DK18" i="5"/>
  <c r="CS18" i="5"/>
  <c r="BY18" i="5"/>
  <c r="BG18" i="5"/>
  <c r="EY17" i="5"/>
  <c r="EG17" i="5"/>
  <c r="DM17" i="5"/>
  <c r="CU17" i="5"/>
  <c r="CA17" i="5"/>
  <c r="BI17" i="5"/>
  <c r="EU16" i="5"/>
  <c r="EC16" i="5"/>
  <c r="DI16" i="5"/>
  <c r="CQ16" i="5"/>
  <c r="BW16" i="5"/>
  <c r="BE16" i="5"/>
  <c r="EN15" i="5"/>
  <c r="DV15" i="5"/>
  <c r="DB15" i="5"/>
  <c r="CH15" i="5"/>
  <c r="BP15" i="5"/>
  <c r="EH14" i="5"/>
  <c r="DN14" i="5"/>
  <c r="CV14" i="5"/>
  <c r="CB14" i="5"/>
  <c r="BJ14" i="5"/>
  <c r="ET13" i="5"/>
  <c r="EB13" i="5"/>
  <c r="CP13" i="5"/>
  <c r="BY13" i="5"/>
  <c r="BM13" i="5"/>
  <c r="BD13" i="5"/>
  <c r="ES12" i="5"/>
  <c r="EJ12" i="5"/>
  <c r="ED12" i="5"/>
  <c r="DX12" i="5"/>
  <c r="DP12" i="5"/>
  <c r="DJ12" i="5"/>
  <c r="DD12" i="5"/>
  <c r="CX12" i="5"/>
  <c r="CR12" i="5"/>
  <c r="CL12" i="5"/>
  <c r="CD12" i="5"/>
  <c r="BX12" i="5"/>
  <c r="BR12" i="5"/>
  <c r="BL12" i="5"/>
  <c r="BF12" i="5"/>
  <c r="EV11" i="5"/>
  <c r="EP11" i="5"/>
  <c r="EJ11" i="5"/>
  <c r="ED11" i="5"/>
  <c r="DX11" i="5"/>
  <c r="DP11" i="5"/>
  <c r="DJ11" i="5"/>
  <c r="CX11" i="5"/>
  <c r="CR11" i="5"/>
  <c r="CL11" i="5"/>
  <c r="CD11" i="5"/>
  <c r="BX11" i="5"/>
  <c r="BR11" i="5"/>
  <c r="BL11" i="5"/>
  <c r="EX10" i="5"/>
  <c r="ER10" i="5"/>
  <c r="EL10" i="5"/>
  <c r="EF10" i="5"/>
  <c r="DZ10" i="5"/>
  <c r="DT10" i="5"/>
  <c r="DF10" i="5"/>
  <c r="CZ10" i="5"/>
  <c r="CT10" i="5"/>
  <c r="CN10" i="5"/>
  <c r="CF10" i="5"/>
  <c r="BZ10" i="5"/>
  <c r="BT10" i="5"/>
  <c r="BN10" i="5"/>
  <c r="BH10" i="5"/>
  <c r="ET9" i="5"/>
  <c r="EN9" i="5"/>
  <c r="EH9" i="5"/>
  <c r="EB9" i="5"/>
  <c r="DV9" i="5"/>
  <c r="DN9" i="5"/>
  <c r="DH9" i="5"/>
  <c r="DB9" i="5"/>
  <c r="CV9" i="5"/>
  <c r="CP9" i="5"/>
  <c r="CH9" i="5"/>
  <c r="CB9" i="5"/>
  <c r="BP9" i="5"/>
  <c r="BJ9" i="5"/>
  <c r="BD9" i="5"/>
  <c r="ET8" i="5"/>
  <c r="EN8" i="5"/>
  <c r="EH8" i="5"/>
  <c r="EB8" i="5"/>
  <c r="DV8" i="5"/>
  <c r="DN8" i="5"/>
  <c r="DH8" i="5"/>
  <c r="DB8" i="5"/>
  <c r="CV8" i="5"/>
  <c r="CP8" i="5"/>
  <c r="CH8" i="5"/>
  <c r="CB8" i="5"/>
  <c r="BV8" i="5"/>
  <c r="BP8" i="5"/>
  <c r="BJ8" i="5"/>
  <c r="BD8" i="5"/>
  <c r="EY7" i="5"/>
  <c r="ES7" i="5"/>
  <c r="EM7" i="5"/>
  <c r="EG7" i="5"/>
  <c r="EA7" i="5"/>
  <c r="DU7" i="5"/>
  <c r="DM7" i="5"/>
  <c r="DG7" i="5"/>
  <c r="DA7" i="5"/>
  <c r="CU7" i="5"/>
  <c r="CO7" i="5"/>
  <c r="CG7" i="5"/>
  <c r="CA7" i="5"/>
  <c r="BU7" i="5"/>
  <c r="BO7" i="5"/>
  <c r="BI7" i="5"/>
  <c r="ET6" i="5"/>
  <c r="EN6" i="5"/>
  <c r="EH6" i="5"/>
  <c r="EB6" i="5"/>
  <c r="BF28" i="5"/>
  <c r="EW27" i="5"/>
  <c r="DG21" i="5"/>
  <c r="DK20" i="5"/>
  <c r="BX20" i="5"/>
  <c r="EP19" i="5"/>
  <c r="DO19" i="5"/>
  <c r="CV19" i="5"/>
  <c r="CB19" i="5"/>
  <c r="ET18" i="5"/>
  <c r="EB18" i="5"/>
  <c r="DH18" i="5"/>
  <c r="CP18" i="5"/>
  <c r="BV18" i="5"/>
  <c r="BD18" i="5"/>
  <c r="EV17" i="5"/>
  <c r="ED17" i="5"/>
  <c r="DJ17" i="5"/>
  <c r="CR17" i="5"/>
  <c r="BX17" i="5"/>
  <c r="BF17" i="5"/>
  <c r="ER16" i="5"/>
  <c r="DZ16" i="5"/>
  <c r="DF16" i="5"/>
  <c r="CN16" i="5"/>
  <c r="BT16" i="5"/>
  <c r="EK15" i="5"/>
  <c r="DQ15" i="5"/>
  <c r="CY15" i="5"/>
  <c r="CE15" i="5"/>
  <c r="BM15" i="5"/>
  <c r="EW14" i="5"/>
  <c r="EE14" i="5"/>
  <c r="DK14" i="5"/>
  <c r="CS14" i="5"/>
  <c r="BY14" i="5"/>
  <c r="BG14" i="5"/>
  <c r="EQ13" i="5"/>
  <c r="DY13" i="5"/>
  <c r="CM13" i="5"/>
  <c r="BX13" i="5"/>
  <c r="BL13" i="5"/>
  <c r="EP12" i="5"/>
  <c r="EI12" i="5"/>
  <c r="EC12" i="5"/>
  <c r="DW12" i="5"/>
  <c r="DO12" i="5"/>
  <c r="DI12" i="5"/>
  <c r="DC12" i="5"/>
  <c r="CW12" i="5"/>
  <c r="CQ12" i="5"/>
  <c r="CI12" i="5"/>
  <c r="CC12" i="5"/>
  <c r="BW12" i="5"/>
  <c r="BQ12" i="5"/>
  <c r="BK12" i="5"/>
  <c r="EU11" i="5"/>
  <c r="EO11" i="5"/>
  <c r="EI11" i="5"/>
  <c r="EC11" i="5"/>
  <c r="DW11" i="5"/>
  <c r="DO11" i="5"/>
  <c r="DI11" i="5"/>
  <c r="DC11" i="5"/>
  <c r="CW11" i="5"/>
  <c r="CI11" i="5"/>
  <c r="CC11" i="5"/>
  <c r="BW11" i="5"/>
  <c r="BQ11" i="5"/>
  <c r="BK11" i="5"/>
  <c r="BE11" i="5"/>
  <c r="EW10" i="5"/>
  <c r="EQ10" i="5"/>
  <c r="EK10" i="5"/>
  <c r="EE10" i="5"/>
  <c r="DY10" i="5"/>
  <c r="DQ10" i="5"/>
  <c r="DK10" i="5"/>
  <c r="DE10" i="5"/>
  <c r="CY10" i="5"/>
  <c r="CS10" i="5"/>
  <c r="CM10" i="5"/>
  <c r="CE10" i="5"/>
  <c r="BY10" i="5"/>
  <c r="BM10" i="5"/>
  <c r="BG10" i="5"/>
  <c r="EY9" i="5"/>
  <c r="ES9" i="5"/>
  <c r="EM9" i="5"/>
  <c r="EG9" i="5"/>
  <c r="EA9" i="5"/>
  <c r="DU9" i="5"/>
  <c r="DM9" i="5"/>
  <c r="DG9" i="5"/>
  <c r="DA9" i="5"/>
  <c r="CU9" i="5"/>
  <c r="CO9" i="5"/>
  <c r="CG9" i="5"/>
  <c r="CA9" i="5"/>
  <c r="BU9" i="5"/>
  <c r="BO9" i="5"/>
  <c r="BI9" i="5"/>
  <c r="EY8" i="5"/>
  <c r="ES8" i="5"/>
  <c r="EM8" i="5"/>
  <c r="EG8" i="5"/>
  <c r="EA8" i="5"/>
  <c r="DU8" i="5"/>
  <c r="DG8" i="5"/>
  <c r="DA8" i="5"/>
  <c r="CU8" i="5"/>
  <c r="CG8" i="5"/>
  <c r="CA8" i="5"/>
  <c r="BU8" i="5"/>
  <c r="BO8" i="5"/>
  <c r="BI8" i="5"/>
  <c r="EX7" i="5"/>
  <c r="ER7" i="5"/>
  <c r="EL7" i="5"/>
  <c r="EF7" i="5"/>
  <c r="DZ7" i="5"/>
  <c r="DT7" i="5"/>
  <c r="DL7" i="5"/>
  <c r="DF7" i="5"/>
  <c r="CZ7" i="5"/>
  <c r="CT7" i="5"/>
  <c r="CN7" i="5"/>
  <c r="CF7" i="5"/>
  <c r="BZ7" i="5"/>
  <c r="BT7" i="5"/>
  <c r="BN7" i="5"/>
  <c r="EY6" i="5"/>
  <c r="ES6" i="5"/>
  <c r="EM6" i="5"/>
  <c r="EG6" i="5"/>
  <c r="EA6" i="5"/>
  <c r="DU6" i="5"/>
  <c r="DM6" i="5"/>
  <c r="DG6" i="5"/>
  <c r="DA6" i="5"/>
  <c r="CU6" i="5"/>
  <c r="ER29" i="5"/>
  <c r="CY26" i="5"/>
  <c r="EK23" i="5"/>
  <c r="BD20" i="5"/>
  <c r="DB19" i="5"/>
  <c r="EH18" i="5"/>
  <c r="BJ18" i="5"/>
  <c r="EJ17" i="5"/>
  <c r="CX17" i="5"/>
  <c r="BL17" i="5"/>
  <c r="EO16" i="5"/>
  <c r="DC16" i="5"/>
  <c r="BQ16" i="5"/>
  <c r="CB15" i="5"/>
  <c r="DQ14" i="5"/>
  <c r="CE14" i="5"/>
  <c r="EE13" i="5"/>
  <c r="CS13" i="5"/>
  <c r="BP13" i="5"/>
  <c r="EK12" i="5"/>
  <c r="DY12" i="5"/>
  <c r="DK12" i="5"/>
  <c r="CY12" i="5"/>
  <c r="BY12" i="5"/>
  <c r="BM12" i="5"/>
  <c r="EN11" i="5"/>
  <c r="EB11" i="5"/>
  <c r="DN11" i="5"/>
  <c r="DB11" i="5"/>
  <c r="CP11" i="5"/>
  <c r="CB11" i="5"/>
  <c r="BP11" i="5"/>
  <c r="BD11" i="5"/>
  <c r="EO10" i="5"/>
  <c r="EC10" i="5"/>
  <c r="DO10" i="5"/>
  <c r="DC10" i="5"/>
  <c r="CQ10" i="5"/>
  <c r="CC10" i="5"/>
  <c r="BQ10" i="5"/>
  <c r="BE10" i="5"/>
  <c r="EQ9" i="5"/>
  <c r="EE9" i="5"/>
  <c r="DQ9" i="5"/>
  <c r="DE9" i="5"/>
  <c r="CE9" i="5"/>
  <c r="BS9" i="5"/>
  <c r="BG9" i="5"/>
  <c r="EW8" i="5"/>
  <c r="EK8" i="5"/>
  <c r="DY8" i="5"/>
  <c r="CY8" i="5"/>
  <c r="CM8" i="5"/>
  <c r="BY8" i="5"/>
  <c r="BM8" i="5"/>
  <c r="ET7" i="5"/>
  <c r="EH7" i="5"/>
  <c r="DV7" i="5"/>
  <c r="DH7" i="5"/>
  <c r="CV7" i="5"/>
  <c r="CH7" i="5"/>
  <c r="BX7" i="5"/>
  <c r="BP7" i="5"/>
  <c r="BF7" i="5"/>
  <c r="EV6" i="5"/>
  <c r="EL6" i="5"/>
  <c r="ED6" i="5"/>
  <c r="DV6" i="5"/>
  <c r="DL6" i="5"/>
  <c r="DE6" i="5"/>
  <c r="CX6" i="5"/>
  <c r="CI6" i="5"/>
  <c r="CC6" i="5"/>
  <c r="BW6" i="5"/>
  <c r="BQ6" i="5"/>
  <c r="BE6" i="5"/>
  <c r="EU5" i="5"/>
  <c r="EO5" i="5"/>
  <c r="EI5" i="5"/>
  <c r="EC5" i="5"/>
  <c r="DW5" i="5"/>
  <c r="DO5" i="5"/>
  <c r="DI5" i="5"/>
  <c r="DC5" i="5"/>
  <c r="CW5" i="5"/>
  <c r="CQ5" i="5"/>
  <c r="CI5" i="5"/>
  <c r="CC5" i="5"/>
  <c r="BW5" i="5"/>
  <c r="BQ5" i="5"/>
  <c r="BK5" i="5"/>
  <c r="BE5" i="5"/>
  <c r="EW4" i="5"/>
  <c r="EQ4" i="5"/>
  <c r="EK4" i="5"/>
  <c r="EE4" i="5"/>
  <c r="DY4" i="5"/>
  <c r="DQ4" i="5"/>
  <c r="DK4" i="5"/>
  <c r="DE4" i="5"/>
  <c r="CY4" i="5"/>
  <c r="CS4" i="5"/>
  <c r="CM4" i="5"/>
  <c r="CE4" i="5"/>
  <c r="BY4" i="5"/>
  <c r="BS4" i="5"/>
  <c r="BM4" i="5"/>
  <c r="BG4" i="5"/>
  <c r="DV5" i="5"/>
  <c r="CV5" i="5"/>
  <c r="CH5" i="5"/>
  <c r="BV5" i="5"/>
  <c r="BJ5" i="5"/>
  <c r="EV4" i="5"/>
  <c r="EJ4" i="5"/>
  <c r="DX4" i="5"/>
  <c r="DJ4" i="5"/>
  <c r="DD4" i="5"/>
  <c r="CR4" i="5"/>
  <c r="CD4" i="5"/>
  <c r="BR4" i="5"/>
  <c r="BF4" i="5"/>
  <c r="CX25" i="5"/>
  <c r="BF23" i="5"/>
  <c r="CS19" i="5"/>
  <c r="DY18" i="5"/>
  <c r="CM18" i="5"/>
  <c r="EA17" i="5"/>
  <c r="CO17" i="5"/>
  <c r="EL16" i="5"/>
  <c r="CZ16" i="5"/>
  <c r="BN16" i="5"/>
  <c r="EW15" i="5"/>
  <c r="DK15" i="5"/>
  <c r="BY15" i="5"/>
  <c r="ET14" i="5"/>
  <c r="DH14" i="5"/>
  <c r="BV14" i="5"/>
  <c r="DV13" i="5"/>
  <c r="CH13" i="5"/>
  <c r="BJ13" i="5"/>
  <c r="EY12" i="5"/>
  <c r="EH12" i="5"/>
  <c r="DV12" i="5"/>
  <c r="DH12" i="5"/>
  <c r="CV12" i="5"/>
  <c r="CH12" i="5"/>
  <c r="BV12" i="5"/>
  <c r="BJ12" i="5"/>
  <c r="EY11" i="5"/>
  <c r="EM11" i="5"/>
  <c r="EA11" i="5"/>
  <c r="DM11" i="5"/>
  <c r="DA11" i="5"/>
  <c r="CO11" i="5"/>
  <c r="CA11" i="5"/>
  <c r="BO11" i="5"/>
  <c r="EY10" i="5"/>
  <c r="EM10" i="5"/>
  <c r="EA10" i="5"/>
  <c r="DM10" i="5"/>
  <c r="CO10" i="5"/>
  <c r="CA10" i="5"/>
  <c r="BO10" i="5"/>
  <c r="EO9" i="5"/>
  <c r="EC9" i="5"/>
  <c r="DO9" i="5"/>
  <c r="DC9" i="5"/>
  <c r="CQ9" i="5"/>
  <c r="CC9" i="5"/>
  <c r="BQ9" i="5"/>
  <c r="BE9" i="5"/>
  <c r="EU8" i="5"/>
  <c r="EI8" i="5"/>
  <c r="DW8" i="5"/>
  <c r="DI8" i="5"/>
  <c r="CW8" i="5"/>
  <c r="CI8" i="5"/>
  <c r="BW8" i="5"/>
  <c r="BK8" i="5"/>
  <c r="EQ7" i="5"/>
  <c r="EE7" i="5"/>
  <c r="DQ7" i="5"/>
  <c r="DE7" i="5"/>
  <c r="CS7" i="5"/>
  <c r="BW7" i="5"/>
  <c r="BM7" i="5"/>
  <c r="BE7" i="5"/>
  <c r="EU6" i="5"/>
  <c r="EK6" i="5"/>
  <c r="EC6" i="5"/>
  <c r="DT6" i="5"/>
  <c r="DK6" i="5"/>
  <c r="CW6" i="5"/>
  <c r="CP6" i="5"/>
  <c r="CH6" i="5"/>
  <c r="CB6" i="5"/>
  <c r="BP6" i="5"/>
  <c r="BJ6" i="5"/>
  <c r="BD6" i="5"/>
  <c r="ET5" i="5"/>
  <c r="EN5" i="5"/>
  <c r="EH5" i="5"/>
  <c r="EB5" i="5"/>
  <c r="DN5" i="5"/>
  <c r="DH5" i="5"/>
  <c r="DB5" i="5"/>
  <c r="CP5" i="5"/>
  <c r="CB5" i="5"/>
  <c r="BP5" i="5"/>
  <c r="BD5" i="5"/>
  <c r="EP4" i="5"/>
  <c r="ED4" i="5"/>
  <c r="DP4" i="5"/>
  <c r="CX4" i="5"/>
  <c r="CL4" i="5"/>
  <c r="BL4" i="5"/>
  <c r="EE20" i="5"/>
  <c r="DD20" i="5"/>
  <c r="EK19" i="5"/>
  <c r="BY19" i="5"/>
  <c r="DN18" i="5"/>
  <c r="CB18" i="5"/>
  <c r="DP17" i="5"/>
  <c r="CD17" i="5"/>
  <c r="DW16" i="5"/>
  <c r="CI16" i="5"/>
  <c r="EH15" i="5"/>
  <c r="CV15" i="5"/>
  <c r="BJ15" i="5"/>
  <c r="EK14" i="5"/>
  <c r="CY14" i="5"/>
  <c r="BM14" i="5"/>
  <c r="EW13" i="5"/>
  <c r="DK13" i="5"/>
  <c r="BE13" i="5"/>
  <c r="ET12" i="5"/>
  <c r="EE12" i="5"/>
  <c r="DQ12" i="5"/>
  <c r="DE12" i="5"/>
  <c r="CS12" i="5"/>
  <c r="CE12" i="5"/>
  <c r="BS12" i="5"/>
  <c r="BG12" i="5"/>
  <c r="ET11" i="5"/>
  <c r="EH11" i="5"/>
  <c r="DV11" i="5"/>
  <c r="DH11" i="5"/>
  <c r="CV11" i="5"/>
  <c r="CH11" i="5"/>
  <c r="BJ11" i="5"/>
  <c r="EU10" i="5"/>
  <c r="EI10" i="5"/>
  <c r="DW10" i="5"/>
  <c r="DI10" i="5"/>
  <c r="CW10" i="5"/>
  <c r="CI10" i="5"/>
  <c r="BW10" i="5"/>
  <c r="BK10" i="5"/>
  <c r="EW9" i="5"/>
  <c r="EK9" i="5"/>
  <c r="DY9" i="5"/>
  <c r="DK9" i="5"/>
  <c r="CY9" i="5"/>
  <c r="CM9" i="5"/>
  <c r="BY9" i="5"/>
  <c r="BM9" i="5"/>
  <c r="EQ8" i="5"/>
  <c r="EE8" i="5"/>
  <c r="DQ8" i="5"/>
  <c r="DE8" i="5"/>
  <c r="CS8" i="5"/>
  <c r="BS8" i="5"/>
  <c r="EN7" i="5"/>
  <c r="EB7" i="5"/>
  <c r="DN7" i="5"/>
  <c r="DB7" i="5"/>
  <c r="CP7" i="5"/>
  <c r="BS7" i="5"/>
  <c r="BK7" i="5"/>
  <c r="EQ6" i="5"/>
  <c r="EI6" i="5"/>
  <c r="DY6" i="5"/>
  <c r="DP6" i="5"/>
  <c r="DI6" i="5"/>
  <c r="DB6" i="5"/>
  <c r="CT6" i="5"/>
  <c r="CN6" i="5"/>
  <c r="CF6" i="5"/>
  <c r="BZ6" i="5"/>
  <c r="BT6" i="5"/>
  <c r="BN6" i="5"/>
  <c r="BH6" i="5"/>
  <c r="EX5" i="5"/>
  <c r="ER5" i="5"/>
  <c r="EL5" i="5"/>
  <c r="EF5" i="5"/>
  <c r="DZ5" i="5"/>
  <c r="DT5" i="5"/>
  <c r="DL5" i="5"/>
  <c r="DF5" i="5"/>
  <c r="CZ5" i="5"/>
  <c r="CT5" i="5"/>
  <c r="CN5" i="5"/>
  <c r="BZ5" i="5"/>
  <c r="BT5" i="5"/>
  <c r="BN5" i="5"/>
  <c r="BH5" i="5"/>
  <c r="ET4" i="5"/>
  <c r="EN4" i="5"/>
  <c r="EH4" i="5"/>
  <c r="EB4" i="5"/>
  <c r="DV4" i="5"/>
  <c r="DN4" i="5"/>
  <c r="DH4" i="5"/>
  <c r="DB4" i="5"/>
  <c r="CV4" i="5"/>
  <c r="CP4" i="5"/>
  <c r="CH4" i="5"/>
  <c r="CB4" i="5"/>
  <c r="BV4" i="5"/>
  <c r="BP4" i="5"/>
  <c r="BJ4" i="5"/>
  <c r="BD4" i="5"/>
  <c r="BT22" i="5"/>
  <c r="BR20" i="5"/>
  <c r="BG19" i="5"/>
  <c r="DB18" i="5"/>
  <c r="DD17" i="5"/>
  <c r="CS24" i="5"/>
  <c r="CL20" i="5"/>
  <c r="DX19" i="5"/>
  <c r="EQ18" i="5"/>
  <c r="DE18" i="5"/>
  <c r="BS18" i="5"/>
  <c r="ES17" i="5"/>
  <c r="DG17" i="5"/>
  <c r="BU17" i="5"/>
  <c r="DT16" i="5"/>
  <c r="CF16" i="5"/>
  <c r="EE15" i="5"/>
  <c r="CS15" i="5"/>
  <c r="BG15" i="5"/>
  <c r="EB14" i="5"/>
  <c r="CP14" i="5"/>
  <c r="BD14" i="5"/>
  <c r="EN13" i="5"/>
  <c r="DB13" i="5"/>
  <c r="BV13" i="5"/>
  <c r="EO12" i="5"/>
  <c r="EB12" i="5"/>
  <c r="DB12" i="5"/>
  <c r="CP12" i="5"/>
  <c r="CB12" i="5"/>
  <c r="BP12" i="5"/>
  <c r="BD12" i="5"/>
  <c r="ES11" i="5"/>
  <c r="EG11" i="5"/>
  <c r="DU11" i="5"/>
  <c r="DG11" i="5"/>
  <c r="CU11" i="5"/>
  <c r="CG11" i="5"/>
  <c r="BU11" i="5"/>
  <c r="ES10" i="5"/>
  <c r="EG10" i="5"/>
  <c r="DU10" i="5"/>
  <c r="DG10" i="5"/>
  <c r="CU10" i="5"/>
  <c r="CG10" i="5"/>
  <c r="BU10" i="5"/>
  <c r="BI10" i="5"/>
  <c r="EU9" i="5"/>
  <c r="EI9" i="5"/>
  <c r="DW9" i="5"/>
  <c r="DI9" i="5"/>
  <c r="CW9" i="5"/>
  <c r="CI9" i="5"/>
  <c r="BW9" i="5"/>
  <c r="EO8" i="5"/>
  <c r="EC8" i="5"/>
  <c r="DO8" i="5"/>
  <c r="DC8" i="5"/>
  <c r="CQ8" i="5"/>
  <c r="CC8" i="5"/>
  <c r="BQ8" i="5"/>
  <c r="BE8" i="5"/>
  <c r="EW7" i="5"/>
  <c r="EK7" i="5"/>
  <c r="DY7" i="5"/>
  <c r="CY7" i="5"/>
  <c r="CM7" i="5"/>
  <c r="CB7" i="5"/>
  <c r="BR7" i="5"/>
  <c r="BJ7" i="5"/>
  <c r="EX6" i="5"/>
  <c r="EP6" i="5"/>
  <c r="EF6" i="5"/>
  <c r="DX6" i="5"/>
  <c r="DO6" i="5"/>
  <c r="DH6" i="5"/>
  <c r="CZ6" i="5"/>
  <c r="CM6" i="5"/>
  <c r="CE6" i="5"/>
  <c r="BY6" i="5"/>
  <c r="BS6" i="5"/>
  <c r="BM6" i="5"/>
  <c r="BG6" i="5"/>
  <c r="EW5" i="5"/>
  <c r="EQ5" i="5"/>
  <c r="EK5" i="5"/>
  <c r="EE5" i="5"/>
  <c r="DY5" i="5"/>
  <c r="DQ5" i="5"/>
  <c r="DK5" i="5"/>
  <c r="DE5" i="5"/>
  <c r="CY5" i="5"/>
  <c r="CS5" i="5"/>
  <c r="CM5" i="5"/>
  <c r="CE5" i="5"/>
  <c r="BY5" i="5"/>
  <c r="BS5" i="5"/>
  <c r="BM5" i="5"/>
  <c r="BG5" i="5"/>
  <c r="EY4" i="5"/>
  <c r="ES4" i="5"/>
  <c r="EM4" i="5"/>
  <c r="EG4" i="5"/>
  <c r="EA4" i="5"/>
  <c r="DU4" i="5"/>
  <c r="DM4" i="5"/>
  <c r="DG4" i="5"/>
  <c r="DA4" i="5"/>
  <c r="CU4" i="5"/>
  <c r="CO4" i="5"/>
  <c r="CG4" i="5"/>
  <c r="BO4" i="5"/>
  <c r="BI4" i="5"/>
  <c r="DI27" i="5"/>
  <c r="CO21" i="5"/>
  <c r="DK19" i="5"/>
  <c r="EN18" i="5"/>
  <c r="BP18" i="5"/>
  <c r="EP17" i="5"/>
  <c r="BR17" i="5"/>
  <c r="EX16" i="5"/>
  <c r="CQ4" i="5"/>
  <c r="EC4" i="5"/>
  <c r="EU4" i="5"/>
  <c r="BX5" i="5"/>
  <c r="CR5" i="5"/>
  <c r="ED5" i="5"/>
  <c r="EV5" i="5"/>
  <c r="BU6" i="5"/>
  <c r="DJ6" i="5"/>
  <c r="EV7" i="5"/>
  <c r="DL8" i="5"/>
  <c r="BL10" i="5"/>
  <c r="CC4" i="5"/>
  <c r="DO4" i="5"/>
  <c r="EI4" i="5"/>
  <c r="CX5" i="5"/>
  <c r="EJ5" i="5"/>
  <c r="CV6" i="5"/>
  <c r="ER6" i="5"/>
  <c r="CL7" i="5"/>
  <c r="DZ8" i="5"/>
  <c r="DT9" i="5"/>
  <c r="DJ10" i="5"/>
  <c r="CY11" i="5"/>
  <c r="M12" i="5"/>
  <c r="N12" i="5" s="1"/>
  <c r="Q12" i="5"/>
  <c r="CQ6" i="5" s="1"/>
  <c r="J12" i="5"/>
  <c r="R12" i="5"/>
  <c r="CN9" i="5" s="1"/>
  <c r="DU12" i="5"/>
  <c r="DX17" i="5"/>
  <c r="CH19" i="5"/>
  <c r="BN4" i="5"/>
  <c r="CZ4" i="5"/>
  <c r="EL4" i="5"/>
  <c r="DA5" i="5"/>
  <c r="EM5" i="5"/>
  <c r="T6" i="5"/>
  <c r="BN18" i="5" s="1"/>
  <c r="CD6" i="5"/>
  <c r="DW6" i="5"/>
  <c r="AP7" i="5"/>
  <c r="CR7" i="5"/>
  <c r="BH8" i="5"/>
  <c r="BQ4" i="5"/>
  <c r="CI4" i="5"/>
  <c r="DW4" i="5"/>
  <c r="EO4" i="5"/>
  <c r="BR5" i="5"/>
  <c r="CL5" i="5"/>
  <c r="DD5" i="5"/>
  <c r="DX5" i="5"/>
  <c r="EP5" i="5"/>
  <c r="BO6" i="5"/>
  <c r="CG6" i="5"/>
  <c r="DC6" i="5"/>
  <c r="DZ6" i="5"/>
  <c r="BQ7" i="5"/>
  <c r="CX7" i="5"/>
  <c r="EJ7" i="5"/>
  <c r="BN8" i="5"/>
  <c r="CZ8" i="5"/>
  <c r="EL8" i="5"/>
  <c r="Q9" i="5"/>
  <c r="DN12" i="5" s="1"/>
  <c r="M9" i="5"/>
  <c r="N9" i="5" s="1"/>
  <c r="R9" i="5"/>
  <c r="CT32" i="5" s="1"/>
  <c r="J9" i="5"/>
  <c r="BH9" i="5"/>
  <c r="CT9" i="5"/>
  <c r="EF9" i="5"/>
  <c r="CL10" i="5"/>
  <c r="DX10" i="5"/>
  <c r="BY11" i="5"/>
  <c r="DK11" i="5"/>
  <c r="EW11" i="5"/>
  <c r="BI12" i="5"/>
  <c r="CU12" i="5"/>
  <c r="EG12" i="5"/>
  <c r="CY13" i="5"/>
  <c r="CM14" i="5"/>
  <c r="CM15" i="5"/>
  <c r="BZ16" i="5"/>
  <c r="BE4" i="5"/>
  <c r="DI4" i="5"/>
  <c r="BF5" i="5"/>
  <c r="DJ5" i="5"/>
  <c r="CO6" i="5"/>
  <c r="BY7" i="5"/>
  <c r="BZ8" i="5"/>
  <c r="BT9" i="5"/>
  <c r="DF9" i="5"/>
  <c r="ER9" i="5"/>
  <c r="EJ10" i="5"/>
  <c r="CM11" i="5"/>
  <c r="DY11" i="5"/>
  <c r="BU12" i="5"/>
  <c r="DG12" i="5"/>
  <c r="EV12" i="5"/>
  <c r="EK13" i="5"/>
  <c r="DY14" i="5"/>
  <c r="DY15" i="5"/>
  <c r="EF16" i="5"/>
  <c r="DV18" i="5"/>
  <c r="M4" i="5"/>
  <c r="Q4" i="5"/>
  <c r="CU26" i="5" s="1"/>
  <c r="J4" i="5"/>
  <c r="BH4" i="5"/>
  <c r="BZ4" i="5"/>
  <c r="CT4" i="5"/>
  <c r="DL4" i="5"/>
  <c r="EF4" i="5"/>
  <c r="EX4" i="5"/>
  <c r="R5" i="5"/>
  <c r="DJ23" i="5" s="1"/>
  <c r="BI5" i="5"/>
  <c r="CA5" i="5"/>
  <c r="CU5" i="5"/>
  <c r="DM5" i="5"/>
  <c r="EG5" i="5"/>
  <c r="EY5" i="5"/>
  <c r="BF6" i="5"/>
  <c r="BX6" i="5"/>
  <c r="CR6" i="5"/>
  <c r="DN6" i="5"/>
  <c r="EO6" i="5"/>
  <c r="BD7" i="5"/>
  <c r="CD7" i="5"/>
  <c r="DP7" i="5"/>
  <c r="CF8" i="5"/>
  <c r="DT8" i="5"/>
  <c r="BZ9" i="5"/>
  <c r="DL9" i="5"/>
  <c r="EX9" i="5"/>
  <c r="BR10" i="5"/>
  <c r="DD10" i="5"/>
  <c r="EP10" i="5"/>
  <c r="BG11" i="5"/>
  <c r="CS11" i="5"/>
  <c r="EE11" i="5"/>
  <c r="CA12" i="5"/>
  <c r="DM12" i="5"/>
  <c r="BG13" i="5"/>
  <c r="EQ14" i="5"/>
  <c r="EQ15" i="5"/>
  <c r="CL17" i="5"/>
  <c r="AP5" i="5"/>
  <c r="R6" i="5"/>
  <c r="CV18" i="5" s="1"/>
  <c r="AP6" i="5"/>
  <c r="Q15" i="5"/>
  <c r="CS22" i="5" s="1"/>
  <c r="J15" i="5"/>
  <c r="M15" i="5"/>
  <c r="N15" i="5" s="1"/>
  <c r="R15" i="5"/>
  <c r="DD11" i="5" s="1"/>
  <c r="AP42" i="5"/>
  <c r="AP41" i="5"/>
  <c r="AO42" i="5"/>
  <c r="AO41" i="5"/>
  <c r="AP40" i="5"/>
  <c r="AO40" i="5"/>
  <c r="AP37" i="5"/>
  <c r="AP36" i="5"/>
  <c r="AP39" i="5"/>
  <c r="AO37" i="5"/>
  <c r="AO36" i="5"/>
  <c r="AO39" i="5"/>
  <c r="AP35" i="5"/>
  <c r="AO35" i="5"/>
  <c r="AO30" i="5"/>
  <c r="AP32" i="5"/>
  <c r="AO34" i="5"/>
  <c r="AO32" i="5"/>
  <c r="AO31" i="5"/>
  <c r="AO29" i="5"/>
  <c r="AO27" i="5"/>
  <c r="AO22" i="5"/>
  <c r="AP30" i="5"/>
  <c r="AP31" i="5"/>
  <c r="AP34" i="5"/>
  <c r="AP29" i="5"/>
  <c r="AP27" i="5"/>
  <c r="AO26" i="5"/>
  <c r="AP24" i="5"/>
  <c r="AO21" i="5"/>
  <c r="AP25" i="5"/>
  <c r="AO24" i="5"/>
  <c r="AO15" i="5"/>
  <c r="AO14" i="5"/>
  <c r="AO25" i="5"/>
  <c r="AP22" i="5"/>
  <c r="AP17" i="5"/>
  <c r="AO20" i="5"/>
  <c r="AO19" i="5"/>
  <c r="AP16" i="5"/>
  <c r="AP26" i="5"/>
  <c r="AO16" i="5"/>
  <c r="AP20" i="5"/>
  <c r="AO9" i="5"/>
  <c r="AP21" i="5"/>
  <c r="AO12" i="5"/>
  <c r="AO11" i="5"/>
  <c r="AP14" i="5"/>
  <c r="AP10" i="5"/>
  <c r="M6" i="5"/>
  <c r="N6" i="5" s="1"/>
  <c r="AO10" i="5"/>
  <c r="M13" i="5"/>
  <c r="N13" i="5" s="1"/>
  <c r="R13" i="5"/>
  <c r="DL10" i="5" s="1"/>
  <c r="Q13" i="5"/>
  <c r="CR30" i="5" s="1"/>
  <c r="J13" i="5"/>
  <c r="Q16" i="5"/>
  <c r="CP31" i="5" s="1"/>
  <c r="J16" i="5"/>
  <c r="AL37" i="5" s="1"/>
  <c r="M16" i="5"/>
  <c r="N16" i="5" s="1"/>
  <c r="M30" i="5"/>
  <c r="N30" i="5" s="1"/>
  <c r="R30" i="5"/>
  <c r="CS9" i="5" s="1"/>
  <c r="Q30" i="5"/>
  <c r="CQ11" i="5" s="1"/>
  <c r="J30" i="5"/>
  <c r="T7" i="5"/>
  <c r="CH35" i="5" s="1"/>
  <c r="S7" i="5"/>
  <c r="CI34" i="5" s="1"/>
  <c r="AP15" i="5"/>
  <c r="J17" i="5"/>
  <c r="M17" i="5"/>
  <c r="N17" i="5" s="1"/>
  <c r="AP4" i="5"/>
  <c r="AO7" i="5"/>
  <c r="J8" i="5"/>
  <c r="M8" i="5"/>
  <c r="N8" i="5" s="1"/>
  <c r="AP12" i="5"/>
  <c r="S18" i="5"/>
  <c r="BQ25" i="5" s="1"/>
  <c r="T18" i="5"/>
  <c r="BY17" i="5" s="1"/>
  <c r="M19" i="5"/>
  <c r="N19" i="5" s="1"/>
  <c r="Q19" i="5"/>
  <c r="DK7" i="5" s="1"/>
  <c r="J19" i="5"/>
  <c r="R19" i="5"/>
  <c r="CO29" i="5" s="1"/>
  <c r="R11" i="5"/>
  <c r="CL27" i="5" s="1"/>
  <c r="Q14" i="5"/>
  <c r="DA16" i="5" s="1"/>
  <c r="J14" i="5"/>
  <c r="M14" i="5"/>
  <c r="N14" i="5" s="1"/>
  <c r="G67" i="5"/>
  <c r="G65" i="5"/>
  <c r="G63" i="5"/>
  <c r="G61" i="5"/>
  <c r="G59" i="5"/>
  <c r="G57" i="5"/>
  <c r="G55" i="5"/>
  <c r="G53" i="5"/>
  <c r="G66" i="5"/>
  <c r="G54" i="5"/>
  <c r="G64" i="5"/>
  <c r="G52" i="5"/>
  <c r="G62" i="5"/>
  <c r="G60" i="5"/>
  <c r="G56" i="5"/>
  <c r="G58" i="5"/>
  <c r="R17" i="5"/>
  <c r="DO20" i="5" s="1"/>
  <c r="S25" i="5"/>
  <c r="CA24" i="5" s="1"/>
  <c r="M28" i="5"/>
  <c r="N28" i="5" s="1"/>
  <c r="Q28" i="5"/>
  <c r="CR19" i="5" s="1"/>
  <c r="J28" i="5"/>
  <c r="R28" i="5"/>
  <c r="DA10" i="5" s="1"/>
  <c r="Q17" i="5"/>
  <c r="DB33" i="5" s="1"/>
  <c r="J20" i="5"/>
  <c r="R20" i="5"/>
  <c r="DQ18" i="5" s="1"/>
  <c r="T24" i="5"/>
  <c r="CF5" i="5" s="1"/>
  <c r="S24" i="5"/>
  <c r="BE32" i="5" s="1"/>
  <c r="J21" i="5"/>
  <c r="M22" i="5"/>
  <c r="N22" i="5" s="1"/>
  <c r="R22" i="5"/>
  <c r="DE13" i="5" s="1"/>
  <c r="Q22" i="5"/>
  <c r="CU23" i="5" s="1"/>
  <c r="J22" i="5"/>
  <c r="J26" i="5"/>
  <c r="M24" i="5"/>
  <c r="N24" i="5" s="1"/>
  <c r="M25" i="5"/>
  <c r="N25" i="5" s="1"/>
  <c r="M26" i="5"/>
  <c r="N26" i="5" s="1"/>
  <c r="R38" i="5"/>
  <c r="CU28" i="5" s="1"/>
  <c r="J38" i="5"/>
  <c r="Q27" i="5"/>
  <c r="DC4" i="5" s="1"/>
  <c r="M29" i="5"/>
  <c r="N29" i="5" s="1"/>
  <c r="R29" i="5"/>
  <c r="CN22" i="5" s="1"/>
  <c r="Q29" i="5"/>
  <c r="DD6" i="5" s="1"/>
  <c r="J29" i="5"/>
  <c r="T36" i="5"/>
  <c r="CI14" i="5" s="1"/>
  <c r="S36" i="5"/>
  <c r="BN35" i="5" s="1"/>
  <c r="J27" i="5"/>
  <c r="J31" i="5"/>
  <c r="M31" i="5"/>
  <c r="N31" i="5" s="1"/>
  <c r="R31" i="5"/>
  <c r="DL16" i="5" s="1"/>
  <c r="Q31" i="5"/>
  <c r="CX30" i="5" s="1"/>
  <c r="M35" i="5"/>
  <c r="N35" i="5" s="1"/>
  <c r="M44" i="5"/>
  <c r="N44" i="5" s="1"/>
  <c r="R44" i="5"/>
  <c r="CS6" i="5" s="1"/>
  <c r="Q44" i="5"/>
  <c r="CN11" i="5" s="1"/>
  <c r="J44" i="5"/>
  <c r="R35" i="5"/>
  <c r="DG33" i="5" s="1"/>
  <c r="J35" i="5"/>
  <c r="M38" i="5"/>
  <c r="N38" i="5" s="1"/>
  <c r="R32" i="5"/>
  <c r="CP29" i="5" s="1"/>
  <c r="T40" i="5"/>
  <c r="BE12" i="5" s="1"/>
  <c r="S40" i="5"/>
  <c r="BL5" i="5" s="1"/>
  <c r="N33" i="5"/>
  <c r="T45" i="5"/>
  <c r="BI22" i="5" s="1"/>
  <c r="S45" i="5"/>
  <c r="BV9" i="5" s="1"/>
  <c r="M37" i="5"/>
  <c r="N37" i="5" s="1"/>
  <c r="M41" i="5"/>
  <c r="N41" i="5" s="1"/>
  <c r="R41" i="5"/>
  <c r="DN15" i="5" s="1"/>
  <c r="Q41" i="5"/>
  <c r="CW32" i="5" s="1"/>
  <c r="J41" i="5"/>
  <c r="T50" i="5"/>
  <c r="CC31" i="5" s="1"/>
  <c r="S50" i="5"/>
  <c r="CE29" i="5" s="1"/>
  <c r="M36" i="5"/>
  <c r="N36" i="5" s="1"/>
  <c r="M49" i="5"/>
  <c r="N49" i="5" s="1"/>
  <c r="R49" i="5"/>
  <c r="DB25" i="5" s="1"/>
  <c r="Q49" i="5"/>
  <c r="DG20" i="5" s="1"/>
  <c r="J49" i="5"/>
  <c r="Q36" i="5"/>
  <c r="CV35" i="5" s="1"/>
  <c r="Q37" i="5"/>
  <c r="DP18" i="5" s="1"/>
  <c r="Q38" i="5"/>
  <c r="DJ13" i="5" s="1"/>
  <c r="R39" i="5"/>
  <c r="DE26" i="5" s="1"/>
  <c r="R40" i="5"/>
  <c r="CM12" i="5" s="1"/>
  <c r="M45" i="5"/>
  <c r="N45" i="5" s="1"/>
  <c r="M50" i="5"/>
  <c r="N50" i="5" s="1"/>
  <c r="J42" i="5"/>
  <c r="J43" i="5"/>
  <c r="J46" i="5"/>
  <c r="J47" i="5"/>
  <c r="J48" i="5"/>
  <c r="J51" i="5"/>
  <c r="Q42" i="5"/>
  <c r="CL24" i="5" s="1"/>
  <c r="M49" i="3" l="1"/>
  <c r="M46" i="3"/>
  <c r="M33" i="3"/>
  <c r="M22" i="3"/>
  <c r="M8" i="3"/>
  <c r="S12" i="6"/>
  <c r="BI6" i="6" s="1"/>
  <c r="M36" i="3"/>
  <c r="M40" i="3"/>
  <c r="M2" i="3"/>
  <c r="M34" i="3"/>
  <c r="M31" i="3"/>
  <c r="M10" i="3"/>
  <c r="S7" i="6"/>
  <c r="CI34" i="6" s="1"/>
  <c r="L5" i="3"/>
  <c r="M5" i="3" s="1"/>
  <c r="M9" i="3"/>
  <c r="T6" i="6"/>
  <c r="BN18" i="6" s="1"/>
  <c r="L4" i="3"/>
  <c r="M4" i="3" s="1"/>
  <c r="M16" i="3"/>
  <c r="T45" i="6"/>
  <c r="BI22" i="6" s="1"/>
  <c r="L43" i="3"/>
  <c r="M43" i="3" s="1"/>
  <c r="M18" i="3"/>
  <c r="T32" i="6"/>
  <c r="BH29" i="6" s="1"/>
  <c r="L30" i="3"/>
  <c r="M30" i="3" s="1"/>
  <c r="AQ11" i="6"/>
  <c r="M24" i="3"/>
  <c r="S23" i="6"/>
  <c r="CH14" i="6" s="1"/>
  <c r="L21" i="3"/>
  <c r="M21" i="3" s="1"/>
  <c r="T18" i="6"/>
  <c r="BY17" i="6" s="1"/>
  <c r="S18" i="6"/>
  <c r="BQ25" i="6" s="1"/>
  <c r="T14" i="6"/>
  <c r="BP19" i="6" s="1"/>
  <c r="L12" i="3"/>
  <c r="M12" i="3" s="1"/>
  <c r="S45" i="6"/>
  <c r="BV9" i="6" s="1"/>
  <c r="T23" i="6"/>
  <c r="BN34" i="6" s="1"/>
  <c r="S28" i="6"/>
  <c r="BJ19" i="6" s="1"/>
  <c r="S39" i="5"/>
  <c r="BZ23" i="5" s="1"/>
  <c r="AL5" i="5"/>
  <c r="S37" i="5"/>
  <c r="CH18" i="5" s="1"/>
  <c r="AL10" i="5"/>
  <c r="AL11" i="5"/>
  <c r="T7" i="6"/>
  <c r="CH35" i="6" s="1"/>
  <c r="AQ5" i="6"/>
  <c r="T25" i="6"/>
  <c r="BX27" i="6" s="1"/>
  <c r="T12" i="6"/>
  <c r="BF9" i="6" s="1"/>
  <c r="T15" i="6"/>
  <c r="BV11" i="6" s="1"/>
  <c r="S32" i="6"/>
  <c r="CC8" i="6" s="1"/>
  <c r="AL9" i="6"/>
  <c r="T28" i="6"/>
  <c r="BS10" i="6" s="1"/>
  <c r="T34" i="6"/>
  <c r="BG31" i="6" s="1"/>
  <c r="S25" i="6"/>
  <c r="CA24" i="6" s="1"/>
  <c r="S34" i="6"/>
  <c r="CE7" i="6" s="1"/>
  <c r="AQ14" i="6"/>
  <c r="S15" i="6"/>
  <c r="BK22" i="6" s="1"/>
  <c r="S11" i="6"/>
  <c r="CA4" i="6" s="1"/>
  <c r="T11" i="6"/>
  <c r="BD27" i="6" s="1"/>
  <c r="T17" i="6"/>
  <c r="CG20" i="6" s="1"/>
  <c r="S17" i="6"/>
  <c r="BT33" i="6" s="1"/>
  <c r="AQ37" i="6"/>
  <c r="AQ9" i="6"/>
  <c r="AQ20" i="6"/>
  <c r="AQ29" i="6"/>
  <c r="AQ41" i="6"/>
  <c r="AL22" i="6"/>
  <c r="AL11" i="6"/>
  <c r="AL29" i="6"/>
  <c r="AQ10" i="6"/>
  <c r="AQ22" i="6"/>
  <c r="AQ21" i="6"/>
  <c r="AQ30" i="6"/>
  <c r="AQ34" i="6"/>
  <c r="AL36" i="6"/>
  <c r="AQ24" i="6"/>
  <c r="AQ26" i="6"/>
  <c r="AL5" i="6"/>
  <c r="AL40" i="6"/>
  <c r="AQ16" i="6"/>
  <c r="AQ27" i="6"/>
  <c r="AQ31" i="6"/>
  <c r="AQ35" i="6"/>
  <c r="AQ6" i="6"/>
  <c r="AL4" i="6"/>
  <c r="AL15" i="6"/>
  <c r="AL17" i="6"/>
  <c r="AL30" i="6"/>
  <c r="AL10" i="6"/>
  <c r="AL16" i="6"/>
  <c r="AL21" i="6"/>
  <c r="AL12" i="6"/>
  <c r="AL19" i="6"/>
  <c r="AQ7" i="5"/>
  <c r="S34" i="5"/>
  <c r="CE7" i="5" s="1"/>
  <c r="T34" i="5"/>
  <c r="BG31" i="5" s="1"/>
  <c r="AL31" i="5"/>
  <c r="T47" i="6"/>
  <c r="BJ16" i="6" s="1"/>
  <c r="S47" i="6"/>
  <c r="BP10" i="6" s="1"/>
  <c r="T35" i="6"/>
  <c r="BY33" i="6" s="1"/>
  <c r="S35" i="6"/>
  <c r="CG25" i="6" s="1"/>
  <c r="T29" i="6"/>
  <c r="BF22" i="6" s="1"/>
  <c r="S29" i="6"/>
  <c r="BV6" i="6" s="1"/>
  <c r="T16" i="6"/>
  <c r="CE8" i="6" s="1"/>
  <c r="S16" i="6"/>
  <c r="BH31" i="6" s="1"/>
  <c r="AK40" i="6"/>
  <c r="AK37" i="6"/>
  <c r="AK36" i="6"/>
  <c r="AK39" i="6"/>
  <c r="AK42" i="6"/>
  <c r="AK35" i="6"/>
  <c r="AK34" i="6"/>
  <c r="AK32" i="6"/>
  <c r="AK31" i="6"/>
  <c r="AK30" i="6"/>
  <c r="AK41" i="6"/>
  <c r="AK27" i="6"/>
  <c r="AK29" i="6"/>
  <c r="AK26" i="6"/>
  <c r="AK22" i="6"/>
  <c r="AK24" i="6"/>
  <c r="AK17" i="6"/>
  <c r="AK21" i="6"/>
  <c r="AK20" i="6"/>
  <c r="AK19" i="6"/>
  <c r="AK16" i="6"/>
  <c r="AK25" i="6"/>
  <c r="AK12" i="6"/>
  <c r="AN12" i="6" s="1"/>
  <c r="AK11" i="6"/>
  <c r="AK14" i="6"/>
  <c r="AK9" i="6"/>
  <c r="AK7" i="6"/>
  <c r="AK10" i="6"/>
  <c r="N4" i="6"/>
  <c r="AK5" i="6"/>
  <c r="AK15" i="6"/>
  <c r="AK6" i="6"/>
  <c r="AK4" i="6"/>
  <c r="AL35" i="6"/>
  <c r="T51" i="6"/>
  <c r="BH7" i="6" s="1"/>
  <c r="S51" i="6"/>
  <c r="BG8" i="6" s="1"/>
  <c r="T38" i="6"/>
  <c r="BM28" i="6" s="1"/>
  <c r="S38" i="6"/>
  <c r="CB13" i="6" s="1"/>
  <c r="T49" i="6"/>
  <c r="BT25" i="6" s="1"/>
  <c r="S49" i="6"/>
  <c r="BY20" i="6" s="1"/>
  <c r="T37" i="6"/>
  <c r="BR34" i="6" s="1"/>
  <c r="S37" i="6"/>
  <c r="CH18" i="6" s="1"/>
  <c r="S31" i="6"/>
  <c r="BP30" i="6" s="1"/>
  <c r="T31" i="6"/>
  <c r="CD16" i="6" s="1"/>
  <c r="T26" i="6"/>
  <c r="BO12" i="6" s="1"/>
  <c r="S26" i="6"/>
  <c r="BL15" i="6" s="1"/>
  <c r="T13" i="6"/>
  <c r="CD10" i="6" s="1"/>
  <c r="S13" i="6"/>
  <c r="BJ30" i="6" s="1"/>
  <c r="AQ17" i="6"/>
  <c r="AQ32" i="6"/>
  <c r="AQ40" i="6"/>
  <c r="AL24" i="6"/>
  <c r="AL32" i="6"/>
  <c r="T21" i="6"/>
  <c r="BZ28" i="6" s="1"/>
  <c r="S21" i="6"/>
  <c r="CB26" i="6" s="1"/>
  <c r="T42" i="6"/>
  <c r="BX4" i="6" s="1"/>
  <c r="S42" i="6"/>
  <c r="BD24" i="6" s="1"/>
  <c r="S27" i="6"/>
  <c r="BU4" i="6" s="1"/>
  <c r="T27" i="6"/>
  <c r="BD21" i="6" s="1"/>
  <c r="AQ15" i="6"/>
  <c r="AQ25" i="6"/>
  <c r="AL6" i="6"/>
  <c r="AL7" i="6"/>
  <c r="AL25" i="6"/>
  <c r="AN25" i="6" s="1"/>
  <c r="T48" i="6"/>
  <c r="BQ33" i="6" s="1"/>
  <c r="S48" i="6"/>
  <c r="CG17" i="6" s="1"/>
  <c r="T33" i="6"/>
  <c r="BT17" i="6" s="1"/>
  <c r="S33" i="6"/>
  <c r="BQ20" i="6" s="1"/>
  <c r="T39" i="6"/>
  <c r="BW26" i="6" s="1"/>
  <c r="S39" i="6"/>
  <c r="BZ23" i="6" s="1"/>
  <c r="T30" i="6"/>
  <c r="BK9" i="6" s="1"/>
  <c r="S30" i="6"/>
  <c r="BI11" i="6" s="1"/>
  <c r="T24" i="6"/>
  <c r="CF5" i="6" s="1"/>
  <c r="S24" i="6"/>
  <c r="BE32" i="6" s="1"/>
  <c r="T22" i="6"/>
  <c r="BW13" i="6" s="1"/>
  <c r="S22" i="6"/>
  <c r="BM23" i="6" s="1"/>
  <c r="AQ7" i="6"/>
  <c r="AQ19" i="6"/>
  <c r="AQ36" i="6"/>
  <c r="T4" i="6"/>
  <c r="BZ13" i="6" s="1"/>
  <c r="S4" i="6"/>
  <c r="BM26" i="6" s="1"/>
  <c r="AL20" i="6"/>
  <c r="AL31" i="6"/>
  <c r="AL39" i="6"/>
  <c r="AL37" i="6"/>
  <c r="T46" i="6"/>
  <c r="BS30" i="6" s="1"/>
  <c r="S46" i="6"/>
  <c r="CD19" i="6" s="1"/>
  <c r="T20" i="6"/>
  <c r="CI18" i="6" s="1"/>
  <c r="S20" i="6"/>
  <c r="BR35" i="6" s="1"/>
  <c r="AQ42" i="6"/>
  <c r="T10" i="6"/>
  <c r="BU24" i="6" s="1"/>
  <c r="S10" i="6"/>
  <c r="BX21" i="6" s="1"/>
  <c r="AL26" i="6"/>
  <c r="AL34" i="6"/>
  <c r="AL41" i="6"/>
  <c r="T41" i="6"/>
  <c r="CF15" i="6" s="1"/>
  <c r="S41" i="6"/>
  <c r="BO32" i="6" s="1"/>
  <c r="AL14" i="6"/>
  <c r="T43" i="6"/>
  <c r="CA21" i="6" s="1"/>
  <c r="S43" i="6"/>
  <c r="BU27" i="6" s="1"/>
  <c r="T44" i="6"/>
  <c r="BK6" i="6" s="1"/>
  <c r="S44" i="6"/>
  <c r="BF11" i="6" s="1"/>
  <c r="T19" i="6"/>
  <c r="BG29" i="6" s="1"/>
  <c r="S19" i="6"/>
  <c r="CC7" i="6" s="1"/>
  <c r="T5" i="6"/>
  <c r="CB23" i="6" s="1"/>
  <c r="S5" i="6"/>
  <c r="BW28" i="6" s="1"/>
  <c r="AQ4" i="6"/>
  <c r="AQ12" i="6"/>
  <c r="T9" i="6"/>
  <c r="BL32" i="6" s="1"/>
  <c r="S9" i="6"/>
  <c r="CF12" i="6" s="1"/>
  <c r="AL27" i="6"/>
  <c r="AL42" i="6"/>
  <c r="AL40" i="5"/>
  <c r="T33" i="5"/>
  <c r="BT17" i="5" s="1"/>
  <c r="S33" i="5"/>
  <c r="BQ20" i="5" s="1"/>
  <c r="AL30" i="5"/>
  <c r="AL16" i="5"/>
  <c r="AL17" i="5"/>
  <c r="T23" i="5"/>
  <c r="BN34" i="5" s="1"/>
  <c r="S23" i="5"/>
  <c r="CH14" i="5" s="1"/>
  <c r="AL25" i="5"/>
  <c r="S11" i="5"/>
  <c r="CA4" i="5" s="1"/>
  <c r="T11" i="5"/>
  <c r="BD27" i="5" s="1"/>
  <c r="AQ5" i="5"/>
  <c r="AL20" i="5"/>
  <c r="AQ11" i="5"/>
  <c r="AQ19" i="5"/>
  <c r="AQ31" i="5"/>
  <c r="AQ9" i="5"/>
  <c r="AQ10" i="5"/>
  <c r="AQ15" i="5"/>
  <c r="AQ30" i="5"/>
  <c r="AQ42" i="5"/>
  <c r="AQ20" i="5"/>
  <c r="AQ24" i="5"/>
  <c r="AQ35" i="5"/>
  <c r="AL34" i="5"/>
  <c r="AL15" i="5"/>
  <c r="AQ16" i="5"/>
  <c r="AQ32" i="5"/>
  <c r="AQ40" i="5"/>
  <c r="AL42" i="5"/>
  <c r="AL22" i="5"/>
  <c r="T21" i="5"/>
  <c r="BZ28" i="5" s="1"/>
  <c r="S21" i="5"/>
  <c r="CB26" i="5" s="1"/>
  <c r="S29" i="5"/>
  <c r="BV6" i="5" s="1"/>
  <c r="T29" i="5"/>
  <c r="BF22" i="5" s="1"/>
  <c r="T49" i="5"/>
  <c r="BT25" i="5" s="1"/>
  <c r="S49" i="5"/>
  <c r="BY20" i="5" s="1"/>
  <c r="AL4" i="5"/>
  <c r="T17" i="5"/>
  <c r="CG20" i="5" s="1"/>
  <c r="S17" i="5"/>
  <c r="BT33" i="5" s="1"/>
  <c r="AL32" i="5"/>
  <c r="AQ17" i="5"/>
  <c r="T16" i="5"/>
  <c r="CE8" i="5" s="1"/>
  <c r="S16" i="5"/>
  <c r="BH31" i="5" s="1"/>
  <c r="AQ27" i="5"/>
  <c r="AQ29" i="5"/>
  <c r="S12" i="5"/>
  <c r="BI6" i="5" s="1"/>
  <c r="T12" i="5"/>
  <c r="BF9" i="5" s="1"/>
  <c r="T43" i="5"/>
  <c r="CA21" i="5" s="1"/>
  <c r="S43" i="5"/>
  <c r="BU27" i="5" s="1"/>
  <c r="T27" i="5"/>
  <c r="BD21" i="5" s="1"/>
  <c r="S27" i="5"/>
  <c r="BU4" i="5" s="1"/>
  <c r="T14" i="5"/>
  <c r="BP19" i="5" s="1"/>
  <c r="S14" i="5"/>
  <c r="BS16" i="5" s="1"/>
  <c r="T4" i="5"/>
  <c r="BZ13" i="5" s="1"/>
  <c r="S4" i="5"/>
  <c r="BM26" i="5" s="1"/>
  <c r="AL6" i="5"/>
  <c r="T42" i="5"/>
  <c r="BX4" i="5" s="1"/>
  <c r="S42" i="5"/>
  <c r="BD24" i="5" s="1"/>
  <c r="T28" i="5"/>
  <c r="BS10" i="5" s="1"/>
  <c r="S28" i="5"/>
  <c r="BJ19" i="5" s="1"/>
  <c r="T8" i="5"/>
  <c r="BO5" i="5" s="1"/>
  <c r="S8" i="5"/>
  <c r="BE15" i="5" s="1"/>
  <c r="AQ25" i="5"/>
  <c r="AQ34" i="5"/>
  <c r="AQ36" i="5"/>
  <c r="AL14" i="5"/>
  <c r="AL19" i="5"/>
  <c r="AQ4" i="5"/>
  <c r="T35" i="5"/>
  <c r="BY33" i="5" s="1"/>
  <c r="S35" i="5"/>
  <c r="CG25" i="5" s="1"/>
  <c r="T20" i="5"/>
  <c r="CI18" i="5" s="1"/>
  <c r="S20" i="5"/>
  <c r="BR35" i="5" s="1"/>
  <c r="AL12" i="5"/>
  <c r="T30" i="5"/>
  <c r="BK9" i="5" s="1"/>
  <c r="S30" i="5"/>
  <c r="BI11" i="5" s="1"/>
  <c r="T9" i="5"/>
  <c r="BL32" i="5" s="1"/>
  <c r="S9" i="5"/>
  <c r="CF12" i="5" s="1"/>
  <c r="T46" i="5"/>
  <c r="BS30" i="5" s="1"/>
  <c r="S46" i="5"/>
  <c r="CD19" i="5" s="1"/>
  <c r="T41" i="5"/>
  <c r="CF15" i="5" s="1"/>
  <c r="S41" i="5"/>
  <c r="BO32" i="5" s="1"/>
  <c r="S31" i="5"/>
  <c r="BP30" i="5" s="1"/>
  <c r="T31" i="5"/>
  <c r="CD16" i="5" s="1"/>
  <c r="S13" i="5"/>
  <c r="BJ30" i="5" s="1"/>
  <c r="T13" i="5"/>
  <c r="CD10" i="5" s="1"/>
  <c r="AQ21" i="5"/>
  <c r="AQ39" i="5"/>
  <c r="T51" i="5"/>
  <c r="BH7" i="5" s="1"/>
  <c r="S51" i="5"/>
  <c r="BG8" i="5" s="1"/>
  <c r="T44" i="5"/>
  <c r="BK6" i="5" s="1"/>
  <c r="S44" i="5"/>
  <c r="BF11" i="5" s="1"/>
  <c r="T26" i="5"/>
  <c r="BO12" i="5" s="1"/>
  <c r="S26" i="5"/>
  <c r="BL15" i="5" s="1"/>
  <c r="AQ12" i="5"/>
  <c r="AQ14" i="5"/>
  <c r="AQ26" i="5"/>
  <c r="AQ22" i="5"/>
  <c r="AQ37" i="5"/>
  <c r="AQ41" i="5"/>
  <c r="T15" i="5"/>
  <c r="BV11" i="5" s="1"/>
  <c r="S15" i="5"/>
  <c r="BK22" i="5" s="1"/>
  <c r="AK40" i="5"/>
  <c r="AN40" i="5" s="1"/>
  <c r="AK37" i="5"/>
  <c r="AN37" i="5" s="1"/>
  <c r="AK36" i="5"/>
  <c r="AK39" i="5"/>
  <c r="AK41" i="5"/>
  <c r="AK35" i="5"/>
  <c r="AK42" i="5"/>
  <c r="AK34" i="5"/>
  <c r="AK31" i="5"/>
  <c r="AK32" i="5"/>
  <c r="AK30" i="5"/>
  <c r="AK27" i="5"/>
  <c r="AK26" i="5"/>
  <c r="AK25" i="5"/>
  <c r="AK24" i="5"/>
  <c r="AK21" i="5"/>
  <c r="AK29" i="5"/>
  <c r="AK22" i="5"/>
  <c r="AK20" i="5"/>
  <c r="AN20" i="5" s="1"/>
  <c r="AK17" i="5"/>
  <c r="AK19" i="5"/>
  <c r="AK15" i="5"/>
  <c r="AK14" i="5"/>
  <c r="AK12" i="5"/>
  <c r="AK11" i="5"/>
  <c r="AN11" i="5" s="1"/>
  <c r="AK10" i="5"/>
  <c r="AK7" i="5"/>
  <c r="AK16" i="5"/>
  <c r="AK9" i="5"/>
  <c r="AN9" i="5" s="1"/>
  <c r="N4" i="5"/>
  <c r="AK6" i="5"/>
  <c r="AK5" i="5"/>
  <c r="AK4" i="5"/>
  <c r="AL7" i="5"/>
  <c r="AL26" i="5"/>
  <c r="AL27" i="5"/>
  <c r="AN27" i="5" s="1"/>
  <c r="AL35" i="5"/>
  <c r="T48" i="5"/>
  <c r="BQ33" i="5" s="1"/>
  <c r="S48" i="5"/>
  <c r="CG17" i="5" s="1"/>
  <c r="S22" i="5"/>
  <c r="BM23" i="5" s="1"/>
  <c r="T22" i="5"/>
  <c r="BW13" i="5" s="1"/>
  <c r="AL39" i="5"/>
  <c r="T47" i="5"/>
  <c r="BJ16" i="5" s="1"/>
  <c r="S47" i="5"/>
  <c r="BP10" i="5" s="1"/>
  <c r="AL24" i="5"/>
  <c r="T5" i="5"/>
  <c r="CB23" i="5" s="1"/>
  <c r="S5" i="5"/>
  <c r="BW28" i="5" s="1"/>
  <c r="AQ6" i="5"/>
  <c r="T38" i="5"/>
  <c r="BM28" i="5" s="1"/>
  <c r="S38" i="5"/>
  <c r="CB13" i="5" s="1"/>
  <c r="T19" i="5"/>
  <c r="BG29" i="5" s="1"/>
  <c r="S19" i="5"/>
  <c r="CC7" i="5" s="1"/>
  <c r="AL21" i="5"/>
  <c r="AL29" i="5"/>
  <c r="AL41" i="5"/>
  <c r="AL36" i="5"/>
  <c r="T10" i="5"/>
  <c r="BU24" i="5" s="1"/>
  <c r="S10" i="5"/>
  <c r="BX21" i="5" s="1"/>
  <c r="AN4" i="6" l="1"/>
  <c r="AN22" i="6"/>
  <c r="AN10" i="5"/>
  <c r="AN15" i="6"/>
  <c r="AN5" i="5"/>
  <c r="AN31" i="5"/>
  <c r="AN36" i="6"/>
  <c r="AN9" i="6"/>
  <c r="AN34" i="6"/>
  <c r="AN20" i="6"/>
  <c r="AN30" i="6"/>
  <c r="AN11" i="6"/>
  <c r="AN14" i="6"/>
  <c r="AN16" i="6"/>
  <c r="AN37" i="6"/>
  <c r="AN19" i="6"/>
  <c r="AN10" i="6"/>
  <c r="AN27" i="6"/>
  <c r="AN39" i="6"/>
  <c r="AN35" i="6"/>
  <c r="AN29" i="6"/>
  <c r="AN40" i="6"/>
  <c r="AN31" i="6"/>
  <c r="AN21" i="6"/>
  <c r="AN7" i="6"/>
  <c r="AN32" i="6"/>
  <c r="AN17" i="6"/>
  <c r="AN6" i="6"/>
  <c r="AN26" i="6"/>
  <c r="AN5" i="6"/>
  <c r="AN16" i="5"/>
  <c r="AM37" i="6"/>
  <c r="AM36" i="6"/>
  <c r="AM39" i="6"/>
  <c r="AM42" i="6"/>
  <c r="AM41" i="6"/>
  <c r="AM40" i="6"/>
  <c r="AM34" i="6"/>
  <c r="AM35" i="6"/>
  <c r="AM32" i="6"/>
  <c r="AM31" i="6"/>
  <c r="AM30" i="6"/>
  <c r="AM29" i="6"/>
  <c r="AM27" i="6"/>
  <c r="AM26" i="6"/>
  <c r="AM25" i="6"/>
  <c r="AM24" i="6"/>
  <c r="AM22" i="6"/>
  <c r="AM17" i="6"/>
  <c r="AM21" i="6"/>
  <c r="AM20" i="6"/>
  <c r="AM19" i="6"/>
  <c r="AM16" i="6"/>
  <c r="AM12" i="6"/>
  <c r="AM11" i="6"/>
  <c r="AM15" i="6"/>
  <c r="AM14" i="6"/>
  <c r="AM10" i="6"/>
  <c r="AM6" i="6"/>
  <c r="AM5" i="6"/>
  <c r="AM7" i="6"/>
  <c r="AM4" i="6"/>
  <c r="AM9" i="6"/>
  <c r="AN24" i="6"/>
  <c r="AN42" i="6"/>
  <c r="AN41" i="6"/>
  <c r="AN30" i="5"/>
  <c r="AN17" i="5"/>
  <c r="AN25" i="5"/>
  <c r="AN21" i="5"/>
  <c r="AN22" i="5"/>
  <c r="AN35" i="5"/>
  <c r="AN42" i="5"/>
  <c r="AN15" i="5"/>
  <c r="AN34" i="5"/>
  <c r="AN29" i="5"/>
  <c r="AN24" i="5"/>
  <c r="AN41" i="5"/>
  <c r="AN14" i="5"/>
  <c r="AN26" i="5"/>
  <c r="AN6" i="5"/>
  <c r="AN39" i="5"/>
  <c r="AM37" i="5"/>
  <c r="AM36" i="5"/>
  <c r="AM39" i="5"/>
  <c r="AM42" i="5"/>
  <c r="AM41" i="5"/>
  <c r="AM34" i="5"/>
  <c r="AM40" i="5"/>
  <c r="AM35" i="5"/>
  <c r="AM32" i="5"/>
  <c r="AM31" i="5"/>
  <c r="AM30" i="5"/>
  <c r="AM29" i="5"/>
  <c r="AM27" i="5"/>
  <c r="AM26" i="5"/>
  <c r="AM25" i="5"/>
  <c r="AM24" i="5"/>
  <c r="AM22" i="5"/>
  <c r="AM21" i="5"/>
  <c r="AM16" i="5"/>
  <c r="AM17" i="5"/>
  <c r="AM20" i="5"/>
  <c r="AM15" i="5"/>
  <c r="AM10" i="5"/>
  <c r="AM9" i="5"/>
  <c r="AM12" i="5"/>
  <c r="AM6" i="5"/>
  <c r="AM5" i="5"/>
  <c r="AM19" i="5"/>
  <c r="AM11" i="5"/>
  <c r="AM4" i="5"/>
  <c r="AM14" i="5"/>
  <c r="AM7" i="5"/>
  <c r="AN12" i="5"/>
  <c r="AN19" i="5"/>
  <c r="AN36" i="5"/>
  <c r="AN7" i="5"/>
  <c r="AN32" i="5"/>
  <c r="AN4" i="5"/>
  <c r="AU12" i="5" l="1"/>
  <c r="AU9" i="6"/>
  <c r="AU36" i="6"/>
  <c r="AU35" i="6"/>
  <c r="AU31" i="6"/>
  <c r="AU11" i="6"/>
  <c r="AU20" i="6"/>
  <c r="AU34" i="6"/>
  <c r="AU17" i="6"/>
  <c r="AU37" i="6"/>
  <c r="AU10" i="6"/>
  <c r="AU12" i="6"/>
  <c r="AU21" i="6"/>
  <c r="AU14" i="6"/>
  <c r="AU22" i="6"/>
  <c r="AU19" i="6"/>
  <c r="AU15" i="6"/>
  <c r="AU6" i="6"/>
  <c r="AU32" i="6"/>
  <c r="AU42" i="6"/>
  <c r="AU29" i="6"/>
  <c r="AU4" i="6"/>
  <c r="AU30" i="6"/>
  <c r="AU16" i="6"/>
  <c r="AU24" i="6"/>
  <c r="AU39" i="6"/>
  <c r="AU7" i="6"/>
  <c r="AU5" i="6"/>
  <c r="AU26" i="6"/>
  <c r="AU27" i="6"/>
  <c r="AU25" i="6"/>
  <c r="AU41" i="6"/>
  <c r="AU40" i="6"/>
  <c r="AU19" i="5"/>
  <c r="AU32" i="5"/>
  <c r="AU16" i="5"/>
  <c r="AU26" i="5"/>
  <c r="AU36" i="5"/>
  <c r="AU24" i="5"/>
  <c r="AU17" i="5"/>
  <c r="AU27" i="5"/>
  <c r="AU7" i="5"/>
  <c r="AU39" i="5"/>
  <c r="AU25" i="5"/>
  <c r="AU41" i="5"/>
  <c r="AU14" i="5"/>
  <c r="AU5" i="5"/>
  <c r="AU34" i="5"/>
  <c r="AU15" i="5"/>
  <c r="AU10" i="5"/>
  <c r="AU9" i="5"/>
  <c r="AU6" i="5"/>
  <c r="AU40" i="5"/>
  <c r="AU30" i="5"/>
  <c r="AU35" i="5"/>
  <c r="AU11" i="5"/>
  <c r="AU22" i="5"/>
  <c r="AU4" i="5"/>
  <c r="AU21" i="5"/>
  <c r="AU31" i="5"/>
  <c r="AU42" i="5"/>
  <c r="AU29" i="5"/>
  <c r="AU37" i="5"/>
  <c r="AU20" i="5"/>
  <c r="AV12" i="6" l="1"/>
  <c r="AV36" i="6"/>
  <c r="AV17" i="6"/>
  <c r="AV37" i="6"/>
  <c r="AV10" i="6"/>
  <c r="AV20" i="6"/>
  <c r="AV35" i="6"/>
  <c r="AV4" i="6"/>
  <c r="AV34" i="6"/>
  <c r="AV16" i="6"/>
  <c r="AV11" i="6"/>
  <c r="AV31" i="6"/>
  <c r="AV19" i="6"/>
  <c r="AV9" i="6"/>
  <c r="AV15" i="6"/>
  <c r="AV21" i="6"/>
  <c r="AV22" i="6"/>
  <c r="AV32" i="6"/>
  <c r="AV14" i="6"/>
  <c r="AV30" i="6"/>
  <c r="AV29" i="6"/>
  <c r="AV5" i="6"/>
  <c r="AV7" i="6"/>
  <c r="AV6" i="6"/>
  <c r="AV41" i="6"/>
  <c r="AV40" i="6"/>
  <c r="AV25" i="6"/>
  <c r="AV27" i="6"/>
  <c r="AV42" i="6"/>
  <c r="AV26" i="6"/>
  <c r="AV24" i="6"/>
  <c r="AV39" i="6"/>
  <c r="AV25" i="5"/>
  <c r="AV16" i="5"/>
  <c r="AV27" i="5"/>
  <c r="AV26" i="5"/>
  <c r="AV32" i="5"/>
  <c r="AV24" i="5"/>
  <c r="AV41" i="5"/>
  <c r="AV15" i="5"/>
  <c r="AV17" i="5"/>
  <c r="AV14" i="5"/>
  <c r="AV34" i="5"/>
  <c r="AV19" i="5"/>
  <c r="AV9" i="5"/>
  <c r="AV29" i="5"/>
  <c r="AV30" i="5"/>
  <c r="AV42" i="5"/>
  <c r="AV39" i="5"/>
  <c r="AV40" i="5"/>
  <c r="AV10" i="5"/>
  <c r="AV20" i="5"/>
  <c r="AV31" i="5"/>
  <c r="AV12" i="5"/>
  <c r="AV36" i="5"/>
  <c r="AV6" i="5"/>
  <c r="AV21" i="5"/>
  <c r="AV22" i="5"/>
  <c r="AV4" i="5"/>
  <c r="AV11" i="5"/>
  <c r="AV7" i="5"/>
  <c r="AV37" i="5"/>
  <c r="AV35" i="5"/>
  <c r="AV5" i="5"/>
  <c r="AW34" i="6" l="1" a="1"/>
  <c r="AW34" i="6" s="1"/>
  <c r="AY11" i="6" a="1"/>
  <c r="AY11" i="6" s="1"/>
  <c r="AX12" i="6" a="1"/>
  <c r="AX12" i="6" s="1"/>
  <c r="AX34" i="6" a="1"/>
  <c r="AX34" i="6" s="1"/>
  <c r="AY12" i="6" a="1"/>
  <c r="AY12" i="6" s="1"/>
  <c r="AW12" i="6" a="1"/>
  <c r="AW12" i="6" s="1"/>
  <c r="AW15" i="6" a="1"/>
  <c r="AW15" i="6" s="1"/>
  <c r="AW22" i="6" a="1"/>
  <c r="AW22" i="6" s="1"/>
  <c r="AY19" i="6" a="1"/>
  <c r="AY19" i="6" s="1"/>
  <c r="AX9" i="6" a="1"/>
  <c r="AX9" i="6" s="1"/>
  <c r="AW9" i="6" a="1"/>
  <c r="AW9" i="6" s="1"/>
  <c r="AY34" i="6" a="1"/>
  <c r="AY34" i="6" s="1"/>
  <c r="AW35" i="6" a="1"/>
  <c r="AW35" i="6" s="1"/>
  <c r="AY37" i="6" a="1"/>
  <c r="AY37" i="6" s="1"/>
  <c r="AX35" i="6" a="1"/>
  <c r="AX35" i="6" s="1"/>
  <c r="AX36" i="6" a="1"/>
  <c r="AX36" i="6" s="1"/>
  <c r="AY9" i="6" a="1"/>
  <c r="AY9" i="6" s="1"/>
  <c r="AW37" i="6" a="1"/>
  <c r="AW37" i="6" s="1"/>
  <c r="AW36" i="6" a="1"/>
  <c r="AW36" i="6" s="1"/>
  <c r="AY36" i="6" a="1"/>
  <c r="AY36" i="6" s="1"/>
  <c r="AY16" i="6" a="1"/>
  <c r="AY16" i="6" s="1"/>
  <c r="AX37" i="6" a="1"/>
  <c r="AX37" i="6" s="1"/>
  <c r="AY14" i="6" a="1"/>
  <c r="AY14" i="6" s="1"/>
  <c r="AY35" i="6" a="1"/>
  <c r="AY35" i="6" s="1"/>
  <c r="AX15" i="6" a="1"/>
  <c r="AX15" i="6" s="1"/>
  <c r="AX21" i="6" a="1"/>
  <c r="AX21" i="6" s="1"/>
  <c r="AX17" i="6" a="1"/>
  <c r="AX17" i="6" s="1"/>
  <c r="AW14" i="6" a="1"/>
  <c r="AW14" i="6" s="1"/>
  <c r="AW7" i="6" a="1"/>
  <c r="AW7" i="6" s="1"/>
  <c r="AY17" i="6" a="1"/>
  <c r="AY17" i="6" s="1"/>
  <c r="AX14" i="6" a="1"/>
  <c r="AX14" i="6" s="1"/>
  <c r="AX16" i="6" a="1"/>
  <c r="AX16" i="6" s="1"/>
  <c r="AY15" i="6" a="1"/>
  <c r="AY15" i="6" s="1"/>
  <c r="AW16" i="6" a="1"/>
  <c r="AW16" i="6" s="1"/>
  <c r="AW17" i="6" a="1"/>
  <c r="AW17" i="6" s="1"/>
  <c r="AY32" i="6" a="1"/>
  <c r="AY32" i="6" s="1"/>
  <c r="AY7" i="6" a="1"/>
  <c r="AY7" i="6" s="1"/>
  <c r="AX19" i="6" a="1"/>
  <c r="AX19" i="6" s="1"/>
  <c r="AY22" i="6" a="1"/>
  <c r="AY22" i="6" s="1"/>
  <c r="AY4" i="6" a="1"/>
  <c r="AY4" i="6" s="1"/>
  <c r="AW20" i="6" a="1"/>
  <c r="AW20" i="6" s="1"/>
  <c r="AW11" i="6" a="1"/>
  <c r="AW11" i="6" s="1"/>
  <c r="AY20" i="6" a="1"/>
  <c r="AY20" i="6" s="1"/>
  <c r="AX22" i="6" a="1"/>
  <c r="AX22" i="6" s="1"/>
  <c r="AY10" i="6" a="1"/>
  <c r="AY10" i="6" s="1"/>
  <c r="AW19" i="6" a="1"/>
  <c r="AW19" i="6" s="1"/>
  <c r="AX11" i="6" a="1"/>
  <c r="AX11" i="6" s="1"/>
  <c r="AX30" i="6" a="1"/>
  <c r="AX30" i="6" s="1"/>
  <c r="AX10" i="6" a="1"/>
  <c r="AX10" i="6" s="1"/>
  <c r="AW21" i="6" a="1"/>
  <c r="AW21" i="6" s="1"/>
  <c r="AX6" i="6" a="1"/>
  <c r="AX6" i="6" s="1"/>
  <c r="AX29" i="6" a="1"/>
  <c r="AX29" i="6" s="1"/>
  <c r="AW10" i="6" a="1"/>
  <c r="AW10" i="6" s="1"/>
  <c r="AY21" i="6" a="1"/>
  <c r="AY21" i="6" s="1"/>
  <c r="AX20" i="6" a="1"/>
  <c r="AX20" i="6" s="1"/>
  <c r="AY6" i="6" a="1"/>
  <c r="AY6" i="6" s="1"/>
  <c r="AW30" i="6" a="1"/>
  <c r="AW30" i="6" s="1"/>
  <c r="AX31" i="6" a="1"/>
  <c r="AX31" i="6" s="1"/>
  <c r="AY29" i="6" a="1"/>
  <c r="AY29" i="6" s="1"/>
  <c r="AW31" i="6" a="1"/>
  <c r="AW31" i="6" s="1"/>
  <c r="AW32" i="6" a="1"/>
  <c r="AW32" i="6" s="1"/>
  <c r="AY30" i="6" a="1"/>
  <c r="AY30" i="6" s="1"/>
  <c r="AY31" i="6" a="1"/>
  <c r="AY31" i="6" s="1"/>
  <c r="AW29" i="6" a="1"/>
  <c r="AW29" i="6" s="1"/>
  <c r="AX32" i="6" a="1"/>
  <c r="AX32" i="6" s="1"/>
  <c r="AX5" i="6" a="1"/>
  <c r="AX5" i="6" s="1"/>
  <c r="AW4" i="6" a="1"/>
  <c r="AW4" i="6" s="1"/>
  <c r="AY5" i="6" a="1"/>
  <c r="AY5" i="6" s="1"/>
  <c r="AX7" i="6" a="1"/>
  <c r="AX7" i="6" s="1"/>
  <c r="AW5" i="6" a="1"/>
  <c r="AW5" i="6" s="1"/>
  <c r="AW6" i="6" a="1"/>
  <c r="AW6" i="6" s="1"/>
  <c r="AX4" i="6" a="1"/>
  <c r="AX4" i="6" s="1"/>
  <c r="AY27" i="6" a="1"/>
  <c r="AY27" i="6" s="1"/>
  <c r="AX27" i="6" a="1"/>
  <c r="AX27" i="6" s="1"/>
  <c r="AW27" i="6" a="1"/>
  <c r="AW27" i="6" s="1"/>
  <c r="AY42" i="6" a="1"/>
  <c r="AY42" i="6" s="1"/>
  <c r="AW42" i="6" a="1"/>
  <c r="AW42" i="6" s="1"/>
  <c r="AX42" i="6" a="1"/>
  <c r="AX42" i="6" s="1"/>
  <c r="AY41" i="6" a="1"/>
  <c r="AY41" i="6" s="1"/>
  <c r="AW41" i="6" a="1"/>
  <c r="AW41" i="6" s="1"/>
  <c r="AX41" i="6" a="1"/>
  <c r="AX41" i="6" s="1"/>
  <c r="AY25" i="6" a="1"/>
  <c r="AY25" i="6" s="1"/>
  <c r="AX25" i="6" a="1"/>
  <c r="AX25" i="6" s="1"/>
  <c r="AW25" i="6" a="1"/>
  <c r="AW25" i="6" s="1"/>
  <c r="AW24" i="6" a="1"/>
  <c r="AW24" i="6" s="1"/>
  <c r="AY24" i="6" a="1"/>
  <c r="AY24" i="6" s="1"/>
  <c r="AX24" i="6" a="1"/>
  <c r="AX24" i="6" s="1"/>
  <c r="AW26" i="6" a="1"/>
  <c r="AW26" i="6" s="1"/>
  <c r="AX26" i="6" a="1"/>
  <c r="AX26" i="6" s="1"/>
  <c r="AY26" i="6" a="1"/>
  <c r="AY26" i="6" s="1"/>
  <c r="AY40" i="6" a="1"/>
  <c r="AY40" i="6" s="1"/>
  <c r="AW39" i="6" a="1"/>
  <c r="AW39" i="6" s="1"/>
  <c r="AX40" i="6" a="1"/>
  <c r="AX40" i="6" s="1"/>
  <c r="AX39" i="6" a="1"/>
  <c r="AX39" i="6" s="1"/>
  <c r="AY39" i="6" a="1"/>
  <c r="AY39" i="6" s="1"/>
  <c r="AW40" i="6" a="1"/>
  <c r="AW40" i="6" s="1"/>
  <c r="AW40" i="5" a="1"/>
  <c r="AW40" i="5" s="1"/>
  <c r="AW15" i="5" a="1"/>
  <c r="AW15" i="5" s="1"/>
  <c r="AY16" i="5" a="1"/>
  <c r="AY16" i="5" s="1"/>
  <c r="AW26" i="5" a="1"/>
  <c r="AW26" i="5" s="1"/>
  <c r="AY24" i="5" a="1"/>
  <c r="AY24" i="5" s="1"/>
  <c r="AW24" i="5" a="1"/>
  <c r="AW24" i="5" s="1"/>
  <c r="AX21" i="5" a="1"/>
  <c r="AX21" i="5" s="1"/>
  <c r="AX26" i="5" a="1"/>
  <c r="AX26" i="5" s="1"/>
  <c r="AY25" i="5" a="1"/>
  <c r="AY25" i="5" s="1"/>
  <c r="AX27" i="5" a="1"/>
  <c r="AX27" i="5" s="1"/>
  <c r="AW27" i="5" a="1"/>
  <c r="AW27" i="5" s="1"/>
  <c r="AY27" i="5" a="1"/>
  <c r="AY27" i="5" s="1"/>
  <c r="AX14" i="5" a="1"/>
  <c r="AX14" i="5" s="1"/>
  <c r="AX24" i="5" a="1"/>
  <c r="AX24" i="5" s="1"/>
  <c r="AX16" i="5" a="1"/>
  <c r="AX16" i="5" s="1"/>
  <c r="AX17" i="5" a="1"/>
  <c r="AX17" i="5" s="1"/>
  <c r="AX25" i="5" a="1"/>
  <c r="AX25" i="5" s="1"/>
  <c r="AY26" i="5" a="1"/>
  <c r="AY26" i="5" s="1"/>
  <c r="AY14" i="5" a="1"/>
  <c r="AY14" i="5" s="1"/>
  <c r="AY17" i="5" a="1"/>
  <c r="AY17" i="5" s="1"/>
  <c r="AW25" i="5" a="1"/>
  <c r="AW25" i="5" s="1"/>
  <c r="AW16" i="5" a="1"/>
  <c r="AW16" i="5" s="1"/>
  <c r="AW17" i="5" a="1"/>
  <c r="AW17" i="5" s="1"/>
  <c r="AW14" i="5" a="1"/>
  <c r="AW14" i="5" s="1"/>
  <c r="AX15" i="5" a="1"/>
  <c r="AX15" i="5" s="1"/>
  <c r="AY15" i="5" a="1"/>
  <c r="AY15" i="5" s="1"/>
  <c r="AY21" i="5" a="1"/>
  <c r="AY21" i="5" s="1"/>
  <c r="AW37" i="5" a="1"/>
  <c r="AW37" i="5" s="1"/>
  <c r="AY37" i="5" a="1"/>
  <c r="AY37" i="5" s="1"/>
  <c r="AX37" i="5" a="1"/>
  <c r="AX37" i="5" s="1"/>
  <c r="AX29" i="5" a="1"/>
  <c r="AX29" i="5" s="1"/>
  <c r="AY29" i="5" a="1"/>
  <c r="AY29" i="5" s="1"/>
  <c r="AY30" i="5" a="1"/>
  <c r="AY30" i="5" s="1"/>
  <c r="AW30" i="5" a="1"/>
  <c r="AW30" i="5" s="1"/>
  <c r="AX30" i="5" a="1"/>
  <c r="AX30" i="5" s="1"/>
  <c r="AW29" i="5" a="1"/>
  <c r="AW29" i="5" s="1"/>
  <c r="AW42" i="5" a="1"/>
  <c r="AW42" i="5" s="1"/>
  <c r="AX42" i="5" a="1"/>
  <c r="AX42" i="5" s="1"/>
  <c r="AY42" i="5" a="1"/>
  <c r="AY42" i="5" s="1"/>
  <c r="AX32" i="5" a="1"/>
  <c r="AX32" i="5" s="1"/>
  <c r="AY32" i="5" a="1"/>
  <c r="AY32" i="5" s="1"/>
  <c r="AW32" i="5" a="1"/>
  <c r="AW32" i="5" s="1"/>
  <c r="AY5" i="5" a="1"/>
  <c r="AY5" i="5" s="1"/>
  <c r="AW4" i="5" a="1"/>
  <c r="AW4" i="5" s="1"/>
  <c r="AY4" i="5" a="1"/>
  <c r="AY4" i="5" s="1"/>
  <c r="AW5" i="5" a="1"/>
  <c r="AW5" i="5" s="1"/>
  <c r="AX4" i="5" a="1"/>
  <c r="AX4" i="5" s="1"/>
  <c r="AX5" i="5" a="1"/>
  <c r="AX5" i="5" s="1"/>
  <c r="AW41" i="5" a="1"/>
  <c r="AW41" i="5" s="1"/>
  <c r="AX41" i="5" a="1"/>
  <c r="AX41" i="5" s="1"/>
  <c r="AY41" i="5" a="1"/>
  <c r="AY41" i="5" s="1"/>
  <c r="AY40" i="5" a="1"/>
  <c r="AY40" i="5" s="1"/>
  <c r="AX31" i="5" a="1"/>
  <c r="AX31" i="5" s="1"/>
  <c r="AW31" i="5" a="1"/>
  <c r="AW31" i="5" s="1"/>
  <c r="AY31" i="5" a="1"/>
  <c r="AY31" i="5" s="1"/>
  <c r="AY39" i="5" a="1"/>
  <c r="AY39" i="5" s="1"/>
  <c r="AW34" i="5" a="1"/>
  <c r="AW34" i="5" s="1"/>
  <c r="AW35" i="5" a="1"/>
  <c r="AW35" i="5" s="1"/>
  <c r="AX34" i="5" a="1"/>
  <c r="AX34" i="5" s="1"/>
  <c r="AY34" i="5" a="1"/>
  <c r="AY34" i="5" s="1"/>
  <c r="AY35" i="5" a="1"/>
  <c r="AY35" i="5" s="1"/>
  <c r="AX35" i="5" a="1"/>
  <c r="AX35" i="5" s="1"/>
  <c r="AX39" i="5" a="1"/>
  <c r="AX39" i="5" s="1"/>
  <c r="AX36" i="5" a="1"/>
  <c r="AX36" i="5" s="1"/>
  <c r="AX10" i="5" a="1"/>
  <c r="AX10" i="5" s="1"/>
  <c r="AX9" i="5" a="1"/>
  <c r="AX9" i="5" s="1"/>
  <c r="AW9" i="5" a="1"/>
  <c r="AW9" i="5" s="1"/>
  <c r="AW10" i="5" a="1"/>
  <c r="AW10" i="5" s="1"/>
  <c r="AY10" i="5" a="1"/>
  <c r="AY10" i="5" s="1"/>
  <c r="AY9" i="5" a="1"/>
  <c r="AY9" i="5" s="1"/>
  <c r="AX40" i="5" a="1"/>
  <c r="AX40" i="5" s="1"/>
  <c r="AX11" i="5" a="1"/>
  <c r="AX11" i="5" s="1"/>
  <c r="AW11" i="5" a="1"/>
  <c r="AW11" i="5" s="1"/>
  <c r="AY11" i="5" a="1"/>
  <c r="AY11" i="5" s="1"/>
  <c r="AW36" i="5" a="1"/>
  <c r="AW36" i="5" s="1"/>
  <c r="AY6" i="5" a="1"/>
  <c r="AY6" i="5" s="1"/>
  <c r="AW6" i="5" a="1"/>
  <c r="AW6" i="5" s="1"/>
  <c r="AX6" i="5" a="1"/>
  <c r="AX6" i="5" s="1"/>
  <c r="AX22" i="5" a="1"/>
  <c r="AX22" i="5" s="1"/>
  <c r="AY22" i="5" a="1"/>
  <c r="AY22" i="5" s="1"/>
  <c r="AW22" i="5" a="1"/>
  <c r="AW22" i="5" s="1"/>
  <c r="AW21" i="5" a="1"/>
  <c r="AW21" i="5" s="1"/>
  <c r="AX7" i="5" a="1"/>
  <c r="AX7" i="5" s="1"/>
  <c r="AW7" i="5" a="1"/>
  <c r="AW7" i="5" s="1"/>
  <c r="AY7" i="5" a="1"/>
  <c r="AY7" i="5" s="1"/>
  <c r="AW19" i="5" a="1"/>
  <c r="AW19" i="5" s="1"/>
  <c r="AY20" i="5" a="1"/>
  <c r="AY20" i="5" s="1"/>
  <c r="AY19" i="5" a="1"/>
  <c r="AY19" i="5" s="1"/>
  <c r="AX20" i="5" a="1"/>
  <c r="AX20" i="5" s="1"/>
  <c r="AX19" i="5" a="1"/>
  <c r="AX19" i="5" s="1"/>
  <c r="AW20" i="5" a="1"/>
  <c r="AW20" i="5" s="1"/>
  <c r="AX12" i="5" a="1"/>
  <c r="AX12" i="5" s="1"/>
  <c r="AY12" i="5" a="1"/>
  <c r="AY12" i="5" s="1"/>
  <c r="AW12" i="5" a="1"/>
  <c r="AW12" i="5" s="1"/>
  <c r="AW39" i="5" a="1"/>
  <c r="AW39" i="5" s="1"/>
  <c r="AY36" i="5" a="1"/>
  <c r="AY36" i="5" s="1"/>
  <c r="AZ34" i="6" l="1"/>
  <c r="BA34" i="6" s="1"/>
  <c r="AZ12" i="6"/>
  <c r="BA12" i="6" s="1"/>
  <c r="AZ9" i="6"/>
  <c r="BA9" i="6" s="1"/>
  <c r="AZ11" i="6"/>
  <c r="BA11" i="6" s="1"/>
  <c r="AZ16" i="6"/>
  <c r="BA16" i="6" s="1"/>
  <c r="AZ35" i="6"/>
  <c r="BA35" i="6" s="1"/>
  <c r="AZ36" i="6"/>
  <c r="BA36" i="6" s="1"/>
  <c r="AZ37" i="6"/>
  <c r="BA37" i="6" s="1"/>
  <c r="AZ19" i="6"/>
  <c r="BA19" i="6" s="1"/>
  <c r="AZ14" i="6"/>
  <c r="BA14" i="6" s="1"/>
  <c r="AZ7" i="6"/>
  <c r="BA7" i="6" s="1"/>
  <c r="AZ15" i="6"/>
  <c r="BA15" i="6" s="1"/>
  <c r="AZ17" i="6"/>
  <c r="BA17" i="6" s="1"/>
  <c r="AZ21" i="6"/>
  <c r="BA21" i="6" s="1"/>
  <c r="AZ22" i="6"/>
  <c r="BA22" i="6" s="1"/>
  <c r="AZ10" i="6"/>
  <c r="BA10" i="6" s="1"/>
  <c r="AZ20" i="6"/>
  <c r="BA20" i="6" s="1"/>
  <c r="AZ6" i="6"/>
  <c r="BA6" i="6" s="1"/>
  <c r="AZ30" i="6"/>
  <c r="BA30" i="6" s="1"/>
  <c r="AZ5" i="6"/>
  <c r="BA5" i="6" s="1"/>
  <c r="AZ31" i="6"/>
  <c r="BA31" i="6" s="1"/>
  <c r="AZ4" i="6"/>
  <c r="BA4" i="6" s="1"/>
  <c r="AZ32" i="6"/>
  <c r="BA32" i="6" s="1"/>
  <c r="AZ29" i="6"/>
  <c r="BA29" i="6" s="1"/>
  <c r="AZ42" i="6"/>
  <c r="BA42" i="6" s="1"/>
  <c r="AZ25" i="6"/>
  <c r="BA25" i="6" s="1"/>
  <c r="AZ41" i="6"/>
  <c r="BA41" i="6" s="1"/>
  <c r="AZ40" i="6"/>
  <c r="BA40" i="6" s="1"/>
  <c r="AZ27" i="6"/>
  <c r="BA27" i="6" s="1"/>
  <c r="AZ39" i="6"/>
  <c r="BA39" i="6" s="1"/>
  <c r="AZ26" i="6"/>
  <c r="BA26" i="6" s="1"/>
  <c r="AZ24" i="6"/>
  <c r="BA24" i="6" s="1"/>
  <c r="AZ26" i="5"/>
  <c r="BA26" i="5" s="1"/>
  <c r="AZ24" i="5"/>
  <c r="BA24" i="5" s="1"/>
  <c r="AZ14" i="5"/>
  <c r="BA14" i="5" s="1"/>
  <c r="AZ16" i="5"/>
  <c r="BA16" i="5" s="1"/>
  <c r="AZ27" i="5"/>
  <c r="BA27" i="5" s="1"/>
  <c r="AZ17" i="5"/>
  <c r="BA17" i="5" s="1"/>
  <c r="AZ15" i="5"/>
  <c r="BA15" i="5" s="1"/>
  <c r="AZ25" i="5"/>
  <c r="BA25" i="5" s="1"/>
  <c r="AZ21" i="5"/>
  <c r="BA21" i="5" s="1"/>
  <c r="AZ20" i="5"/>
  <c r="BA20" i="5" s="1"/>
  <c r="AZ39" i="5"/>
  <c r="BA39" i="5" s="1"/>
  <c r="AZ29" i="5"/>
  <c r="BA29" i="5" s="1"/>
  <c r="AZ30" i="5"/>
  <c r="BA30" i="5" s="1"/>
  <c r="AZ19" i="5"/>
  <c r="BA19" i="5" s="1"/>
  <c r="AZ40" i="5"/>
  <c r="BA40" i="5" s="1"/>
  <c r="AZ4" i="5"/>
  <c r="BA4" i="5" s="1"/>
  <c r="AZ36" i="5"/>
  <c r="BA36" i="5" s="1"/>
  <c r="AZ7" i="5"/>
  <c r="BA7" i="5" s="1"/>
  <c r="AZ35" i="5"/>
  <c r="BA35" i="5" s="1"/>
  <c r="AZ41" i="5"/>
  <c r="BA41" i="5" s="1"/>
  <c r="AZ6" i="5"/>
  <c r="BA6" i="5" s="1"/>
  <c r="AZ11" i="5"/>
  <c r="BA11" i="5" s="1"/>
  <c r="AZ10" i="5"/>
  <c r="BA10" i="5" s="1"/>
  <c r="AZ34" i="5"/>
  <c r="BA34" i="5" s="1"/>
  <c r="AZ31" i="5"/>
  <c r="BA31" i="5" s="1"/>
  <c r="AZ42" i="5"/>
  <c r="BA42" i="5" s="1"/>
  <c r="AZ12" i="5"/>
  <c r="BA12" i="5" s="1"/>
  <c r="AZ9" i="5"/>
  <c r="BA9" i="5" s="1"/>
  <c r="AZ32" i="5"/>
  <c r="BA32" i="5" s="1"/>
  <c r="AZ22" i="5"/>
  <c r="BA22" i="5" s="1"/>
  <c r="AZ5" i="5"/>
  <c r="BA5" i="5" s="1"/>
  <c r="AZ37" i="5"/>
  <c r="BA37" i="5" s="1"/>
  <c r="AR9" i="6" l="1"/>
  <c r="AT9" i="6" s="1"/>
  <c r="AR35" i="6"/>
  <c r="AT35" i="6" s="1"/>
  <c r="AR34" i="6"/>
  <c r="AT34" i="6" s="1"/>
  <c r="AR36" i="6"/>
  <c r="AT36" i="6" s="1"/>
  <c r="AR37" i="6"/>
  <c r="AT37" i="6" s="1"/>
  <c r="AR17" i="6"/>
  <c r="AT17" i="6" s="1"/>
  <c r="AR15" i="6"/>
  <c r="AT15" i="6" s="1"/>
  <c r="AR16" i="6"/>
  <c r="AT16" i="6" s="1"/>
  <c r="AR14" i="6"/>
  <c r="AT14" i="6" s="1"/>
  <c r="AR20" i="6"/>
  <c r="AT20" i="6" s="1"/>
  <c r="AR22" i="6"/>
  <c r="AT22" i="6" s="1"/>
  <c r="AR21" i="6"/>
  <c r="AT21" i="6" s="1"/>
  <c r="AR19" i="6"/>
  <c r="AT19" i="6" s="1"/>
  <c r="AR10" i="6"/>
  <c r="AT10" i="6" s="1"/>
  <c r="AR12" i="6"/>
  <c r="AT12" i="6" s="1"/>
  <c r="AR11" i="6"/>
  <c r="AT11" i="6" s="1"/>
  <c r="AR5" i="6"/>
  <c r="AT5" i="6" s="1"/>
  <c r="AR6" i="6"/>
  <c r="AT6" i="6" s="1"/>
  <c r="AR7" i="6"/>
  <c r="AT7" i="6" s="1"/>
  <c r="AR4" i="6"/>
  <c r="AT4" i="6" s="1"/>
  <c r="AR30" i="6"/>
  <c r="AT30" i="6" s="1"/>
  <c r="AR29" i="6"/>
  <c r="AT29" i="6" s="1"/>
  <c r="AR31" i="6"/>
  <c r="AT31" i="6" s="1"/>
  <c r="AR32" i="6"/>
  <c r="AT32" i="6" s="1"/>
  <c r="AR39" i="6"/>
  <c r="AT39" i="6" s="1"/>
  <c r="AR26" i="6"/>
  <c r="AT26" i="6" s="1"/>
  <c r="AR25" i="6"/>
  <c r="AT25" i="6" s="1"/>
  <c r="AR42" i="6"/>
  <c r="AT42" i="6" s="1"/>
  <c r="AR41" i="6"/>
  <c r="AT41" i="6" s="1"/>
  <c r="AR24" i="6"/>
  <c r="AT24" i="6" s="1"/>
  <c r="AR27" i="6"/>
  <c r="AT27" i="6" s="1"/>
  <c r="AR40" i="6"/>
  <c r="AT40" i="6" s="1"/>
  <c r="AR17" i="5"/>
  <c r="AT17" i="5" s="1"/>
  <c r="AR24" i="5"/>
  <c r="AT24" i="5" s="1"/>
  <c r="AR15" i="5"/>
  <c r="AT15" i="5" s="1"/>
  <c r="AR27" i="5"/>
  <c r="AT27" i="5" s="1"/>
  <c r="AR25" i="5"/>
  <c r="AT25" i="5" s="1"/>
  <c r="AR26" i="5"/>
  <c r="AT26" i="5" s="1"/>
  <c r="AR16" i="5"/>
  <c r="AT16" i="5" s="1"/>
  <c r="AR14" i="5"/>
  <c r="AT14" i="5" s="1"/>
  <c r="AR22" i="5"/>
  <c r="AT22" i="5" s="1"/>
  <c r="AR21" i="5"/>
  <c r="AT21" i="5" s="1"/>
  <c r="AR20" i="5"/>
  <c r="AT20" i="5" s="1"/>
  <c r="AR29" i="5"/>
  <c r="AT29" i="5" s="1"/>
  <c r="AR9" i="5"/>
  <c r="AT9" i="5" s="1"/>
  <c r="AR31" i="5"/>
  <c r="AT31" i="5" s="1"/>
  <c r="AR39" i="5"/>
  <c r="AT39" i="5" s="1"/>
  <c r="AR7" i="5"/>
  <c r="AT7" i="5" s="1"/>
  <c r="AR30" i="5"/>
  <c r="AT30" i="5" s="1"/>
  <c r="AR42" i="5"/>
  <c r="AT42" i="5" s="1"/>
  <c r="AR37" i="5"/>
  <c r="AT37" i="5" s="1"/>
  <c r="AR10" i="5"/>
  <c r="AT10" i="5" s="1"/>
  <c r="AR32" i="5"/>
  <c r="AT32" i="5" s="1"/>
  <c r="AR19" i="5"/>
  <c r="AT19" i="5" s="1"/>
  <c r="AR11" i="5"/>
  <c r="AT11" i="5" s="1"/>
  <c r="AR6" i="5"/>
  <c r="AT6" i="5" s="1"/>
  <c r="AR36" i="5"/>
  <c r="AT36" i="5" s="1"/>
  <c r="AR5" i="5"/>
  <c r="AT5" i="5" s="1"/>
  <c r="AR41" i="5"/>
  <c r="AT41" i="5" s="1"/>
  <c r="AR4" i="5"/>
  <c r="AT4" i="5" s="1"/>
  <c r="AR12" i="5"/>
  <c r="AT12" i="5" s="1"/>
  <c r="AR34" i="5"/>
  <c r="AT34" i="5" s="1"/>
  <c r="AR35" i="5"/>
  <c r="AT35" i="5" s="1"/>
  <c r="AR40" i="5"/>
  <c r="AT40" i="5" s="1"/>
  <c r="H54" i="5" l="1"/>
  <c r="H59" i="5"/>
  <c r="H53" i="5"/>
  <c r="H58" i="5"/>
  <c r="H52" i="5"/>
  <c r="H57" i="5"/>
  <c r="H56" i="5"/>
  <c r="H55" i="5"/>
  <c r="AB18" i="6"/>
  <c r="AC18" i="6" s="1"/>
  <c r="AB24" i="6"/>
  <c r="AD24" i="6" s="1"/>
  <c r="AB19" i="6"/>
  <c r="AD19" i="6" s="1"/>
  <c r="AB25" i="6"/>
  <c r="AC25" i="6" s="1"/>
  <c r="AB26" i="6"/>
  <c r="AE26" i="6" s="1"/>
  <c r="AB15" i="6"/>
  <c r="AC15" i="6" s="1"/>
  <c r="AB12" i="6"/>
  <c r="AE12" i="6" s="1"/>
  <c r="H54" i="6"/>
  <c r="AB21" i="6"/>
  <c r="AD21" i="6" s="1"/>
  <c r="AB6" i="6"/>
  <c r="AD6" i="6" s="1"/>
  <c r="H55" i="6"/>
  <c r="AB9" i="6"/>
  <c r="AD9" i="6" s="1"/>
  <c r="AB27" i="6"/>
  <c r="AE27" i="6" s="1"/>
  <c r="AB14" i="6"/>
  <c r="AC14" i="6" s="1"/>
  <c r="AB13" i="6"/>
  <c r="AE13" i="6" s="1"/>
  <c r="H53" i="6"/>
  <c r="AB20" i="6"/>
  <c r="AE20" i="6" s="1"/>
  <c r="AB7" i="6"/>
  <c r="AE7" i="6" s="1"/>
  <c r="AB8" i="6"/>
  <c r="AD8" i="6" s="1"/>
  <c r="H52" i="6"/>
  <c r="H57" i="6"/>
  <c r="H59" i="6"/>
  <c r="H58" i="6"/>
  <c r="H56" i="6"/>
  <c r="AB32" i="6"/>
  <c r="AE32" i="6" s="1"/>
  <c r="AB30" i="6"/>
  <c r="AD30" i="6" s="1"/>
  <c r="AB33" i="6"/>
  <c r="AE33" i="6" s="1"/>
  <c r="AB44" i="6"/>
  <c r="AB39" i="6"/>
  <c r="AB38" i="6"/>
  <c r="AB51" i="6"/>
  <c r="AB48" i="6"/>
  <c r="AB43" i="6"/>
  <c r="AB37" i="6"/>
  <c r="AB31" i="6"/>
  <c r="AB49" i="6"/>
  <c r="AB50" i="6"/>
  <c r="AB36" i="6"/>
  <c r="AB42" i="6"/>
  <c r="AB45" i="6"/>
  <c r="AB38" i="5"/>
  <c r="AB37" i="5"/>
  <c r="AB36" i="5"/>
  <c r="AB50" i="5"/>
  <c r="AB45" i="5"/>
  <c r="AB39" i="5"/>
  <c r="AB51" i="5"/>
  <c r="AB48" i="5"/>
  <c r="AB43" i="5"/>
  <c r="AB42" i="5"/>
  <c r="AB33" i="5"/>
  <c r="AB44" i="5"/>
  <c r="AB32" i="5"/>
  <c r="AB30" i="5"/>
  <c r="AB49" i="5"/>
  <c r="AB26" i="5"/>
  <c r="AB25" i="5"/>
  <c r="AB24" i="5"/>
  <c r="AB21" i="5"/>
  <c r="AB31" i="5"/>
  <c r="AB20" i="5"/>
  <c r="AB18" i="5"/>
  <c r="AB14" i="5"/>
  <c r="AB13" i="5"/>
  <c r="AB15" i="5"/>
  <c r="AB9" i="5"/>
  <c r="AB7" i="5"/>
  <c r="AB27" i="5"/>
  <c r="AB6" i="5"/>
  <c r="AB19" i="5"/>
  <c r="AB12" i="5"/>
  <c r="AB8" i="5"/>
  <c r="K52" i="6" l="1"/>
  <c r="J52" i="6" s="1"/>
  <c r="L50" i="3" s="1"/>
  <c r="M50" i="3" s="1"/>
  <c r="L59" i="6"/>
  <c r="C85" i="6" s="1"/>
  <c r="L53" i="6"/>
  <c r="C73" i="6" s="1"/>
  <c r="K54" i="6"/>
  <c r="J54" i="6" s="1"/>
  <c r="K55" i="6"/>
  <c r="AC19" i="6"/>
  <c r="AD18" i="6"/>
  <c r="AE18" i="6"/>
  <c r="AE24" i="6"/>
  <c r="AC24" i="6"/>
  <c r="AD15" i="6"/>
  <c r="AC7" i="6"/>
  <c r="AE9" i="6"/>
  <c r="AC26" i="6"/>
  <c r="AD26" i="6"/>
  <c r="AE21" i="6"/>
  <c r="AD7" i="6"/>
  <c r="AE15" i="6"/>
  <c r="AC9" i="6"/>
  <c r="AE6" i="6"/>
  <c r="AC13" i="6"/>
  <c r="AD25" i="6"/>
  <c r="AC12" i="6"/>
  <c r="AE25" i="6"/>
  <c r="AE19" i="6"/>
  <c r="AD12" i="6"/>
  <c r="L54" i="6"/>
  <c r="C75" i="6" s="1"/>
  <c r="L52" i="6"/>
  <c r="C71" i="6" s="1"/>
  <c r="AC8" i="6"/>
  <c r="AD14" i="6"/>
  <c r="AC21" i="6"/>
  <c r="AD13" i="6"/>
  <c r="K53" i="6"/>
  <c r="AC27" i="6"/>
  <c r="L55" i="6"/>
  <c r="C77" i="6" s="1"/>
  <c r="AC6" i="6"/>
  <c r="AD27" i="6"/>
  <c r="AC20" i="6"/>
  <c r="AD20" i="6"/>
  <c r="AE14" i="6"/>
  <c r="AE8" i="6"/>
  <c r="AC32" i="6"/>
  <c r="AD32" i="6"/>
  <c r="AE30" i="6"/>
  <c r="AC30" i="6"/>
  <c r="AC33" i="6"/>
  <c r="AD33" i="6"/>
  <c r="K59" i="6"/>
  <c r="AE37" i="6"/>
  <c r="AD37" i="6"/>
  <c r="AC37" i="6"/>
  <c r="L57" i="6"/>
  <c r="C81" i="6" s="1"/>
  <c r="K57" i="6"/>
  <c r="AE48" i="6"/>
  <c r="AD48" i="6"/>
  <c r="AC48" i="6"/>
  <c r="AC39" i="6"/>
  <c r="AE39" i="6"/>
  <c r="AD39" i="6"/>
  <c r="AE43" i="6"/>
  <c r="AD43" i="6"/>
  <c r="AC43" i="6"/>
  <c r="AE51" i="6"/>
  <c r="AD51" i="6"/>
  <c r="AC51" i="6"/>
  <c r="L58" i="6"/>
  <c r="C83" i="6" s="1"/>
  <c r="K58" i="6"/>
  <c r="AE36" i="6"/>
  <c r="AD36" i="6"/>
  <c r="AC36" i="6"/>
  <c r="AE31" i="6"/>
  <c r="AD31" i="6"/>
  <c r="AC31" i="6"/>
  <c r="L56" i="6"/>
  <c r="C79" i="6" s="1"/>
  <c r="K56" i="6"/>
  <c r="AE44" i="6"/>
  <c r="AD44" i="6"/>
  <c r="AC44" i="6"/>
  <c r="AC45" i="6"/>
  <c r="AE45" i="6"/>
  <c r="AD45" i="6"/>
  <c r="AC50" i="6"/>
  <c r="AE50" i="6"/>
  <c r="AD50" i="6"/>
  <c r="AE38" i="6"/>
  <c r="AD38" i="6"/>
  <c r="AC38" i="6"/>
  <c r="AE42" i="6"/>
  <c r="AD42" i="6"/>
  <c r="AC42" i="6"/>
  <c r="AE49" i="6"/>
  <c r="AD49" i="6"/>
  <c r="AC49" i="6"/>
  <c r="AE51" i="5"/>
  <c r="AD51" i="5"/>
  <c r="AC51" i="5"/>
  <c r="L57" i="5"/>
  <c r="C81" i="5" s="1"/>
  <c r="K57" i="5"/>
  <c r="AC26" i="5"/>
  <c r="AE26" i="5"/>
  <c r="AD26" i="5"/>
  <c r="AE48" i="5"/>
  <c r="AD48" i="5"/>
  <c r="AC48" i="5"/>
  <c r="AE7" i="5"/>
  <c r="AD7" i="5"/>
  <c r="AC7" i="5"/>
  <c r="AE20" i="5"/>
  <c r="AD20" i="5"/>
  <c r="AC20" i="5"/>
  <c r="AE49" i="5"/>
  <c r="AD49" i="5"/>
  <c r="AC49" i="5"/>
  <c r="L54" i="5"/>
  <c r="C75" i="5" s="1"/>
  <c r="K54" i="5"/>
  <c r="AC8" i="5"/>
  <c r="AE8" i="5"/>
  <c r="AD8" i="5"/>
  <c r="AD9" i="5"/>
  <c r="AE9" i="5"/>
  <c r="AC9" i="5"/>
  <c r="AC31" i="5"/>
  <c r="AE31" i="5"/>
  <c r="AD31" i="5"/>
  <c r="AE30" i="5"/>
  <c r="AD30" i="5"/>
  <c r="AC30" i="5"/>
  <c r="L56" i="5"/>
  <c r="C79" i="5" s="1"/>
  <c r="K56" i="5"/>
  <c r="C78" i="5" s="1"/>
  <c r="AC39" i="5"/>
  <c r="AE39" i="5"/>
  <c r="AD39" i="5"/>
  <c r="L59" i="5"/>
  <c r="C85" i="5" s="1"/>
  <c r="K59" i="5"/>
  <c r="AE18" i="5"/>
  <c r="AC18" i="5"/>
  <c r="AD18" i="5"/>
  <c r="L55" i="5"/>
  <c r="C77" i="5" s="1"/>
  <c r="K55" i="5"/>
  <c r="AD12" i="5"/>
  <c r="AC12" i="5"/>
  <c r="AE12" i="5"/>
  <c r="AD15" i="5"/>
  <c r="AC15" i="5"/>
  <c r="AE15" i="5"/>
  <c r="L58" i="5"/>
  <c r="C83" i="5" s="1"/>
  <c r="K58" i="5"/>
  <c r="AE36" i="5"/>
  <c r="AD36" i="5"/>
  <c r="AC36" i="5"/>
  <c r="AD19" i="5"/>
  <c r="AC19" i="5"/>
  <c r="AE19" i="5"/>
  <c r="AE13" i="5"/>
  <c r="AC13" i="5"/>
  <c r="AD13" i="5"/>
  <c r="AC24" i="5"/>
  <c r="AD24" i="5"/>
  <c r="AE24" i="5"/>
  <c r="AE44" i="5"/>
  <c r="AD44" i="5"/>
  <c r="AC44" i="5"/>
  <c r="AE42" i="5"/>
  <c r="AD42" i="5"/>
  <c r="AC42" i="5"/>
  <c r="AC50" i="5"/>
  <c r="AE50" i="5"/>
  <c r="AD50" i="5"/>
  <c r="AE37" i="5"/>
  <c r="AD37" i="5"/>
  <c r="AC37" i="5"/>
  <c r="AD27" i="5"/>
  <c r="AE27" i="5"/>
  <c r="AC27" i="5"/>
  <c r="L52" i="5"/>
  <c r="C71" i="5" s="1"/>
  <c r="K52" i="5"/>
  <c r="AC21" i="5"/>
  <c r="AE21" i="5"/>
  <c r="AD21" i="5"/>
  <c r="AC32" i="5"/>
  <c r="AD32" i="5"/>
  <c r="AE32" i="5"/>
  <c r="AC45" i="5"/>
  <c r="AE45" i="5"/>
  <c r="AD45" i="5"/>
  <c r="AC6" i="5"/>
  <c r="AE6" i="5"/>
  <c r="AD6" i="5"/>
  <c r="AD14" i="5"/>
  <c r="AC14" i="5"/>
  <c r="AE14" i="5"/>
  <c r="AC25" i="5"/>
  <c r="AE25" i="5"/>
  <c r="AD25" i="5"/>
  <c r="AC33" i="5"/>
  <c r="AE33" i="5"/>
  <c r="AD33" i="5"/>
  <c r="AE43" i="5"/>
  <c r="AD43" i="5"/>
  <c r="AC43" i="5"/>
  <c r="L53" i="5"/>
  <c r="C73" i="5" s="1"/>
  <c r="K53" i="5"/>
  <c r="AE38" i="5"/>
  <c r="AD38" i="5"/>
  <c r="AC38" i="5"/>
  <c r="J55" i="6" l="1"/>
  <c r="L53" i="3" s="1"/>
  <c r="M53" i="3" s="1"/>
  <c r="C70" i="6"/>
  <c r="C76" i="6"/>
  <c r="M52" i="6"/>
  <c r="N52" i="6" s="1"/>
  <c r="C74" i="6"/>
  <c r="M54" i="6"/>
  <c r="N54" i="6" s="1"/>
  <c r="L52" i="3"/>
  <c r="M52" i="3" s="1"/>
  <c r="J58" i="6"/>
  <c r="C82" i="6"/>
  <c r="J59" i="6"/>
  <c r="C84" i="6"/>
  <c r="J53" i="6"/>
  <c r="C72" i="6"/>
  <c r="J57" i="6"/>
  <c r="C80" i="6"/>
  <c r="J56" i="6"/>
  <c r="C78" i="6"/>
  <c r="J59" i="5"/>
  <c r="M59" i="5" s="1"/>
  <c r="N59" i="5" s="1"/>
  <c r="C84" i="5"/>
  <c r="J58" i="5"/>
  <c r="M58" i="5" s="1"/>
  <c r="C82" i="5"/>
  <c r="J57" i="5"/>
  <c r="M57" i="5" s="1"/>
  <c r="N57" i="5" s="1"/>
  <c r="C80" i="5"/>
  <c r="J55" i="5"/>
  <c r="M55" i="5" s="1"/>
  <c r="N55" i="5" s="1"/>
  <c r="C76" i="5"/>
  <c r="J54" i="5"/>
  <c r="M54" i="5" s="1"/>
  <c r="C74" i="5"/>
  <c r="J53" i="5"/>
  <c r="M53" i="5" s="1"/>
  <c r="N53" i="5" s="1"/>
  <c r="C72" i="5"/>
  <c r="J52" i="5"/>
  <c r="M52" i="5" s="1"/>
  <c r="C70" i="5"/>
  <c r="J56" i="5"/>
  <c r="M55" i="6" l="1"/>
  <c r="N55" i="6" s="1"/>
  <c r="F70" i="6"/>
  <c r="M57" i="6"/>
  <c r="N57" i="6" s="1"/>
  <c r="L55" i="3"/>
  <c r="M55" i="3" s="1"/>
  <c r="M58" i="6"/>
  <c r="N58" i="6" s="1"/>
  <c r="L56" i="3"/>
  <c r="M56" i="3" s="1"/>
  <c r="M53" i="6"/>
  <c r="H60" i="6" s="1"/>
  <c r="L51" i="3"/>
  <c r="M51" i="3" s="1"/>
  <c r="M56" i="6"/>
  <c r="N56" i="6" s="1"/>
  <c r="L54" i="3"/>
  <c r="M54" i="3" s="1"/>
  <c r="M59" i="6"/>
  <c r="N59" i="6" s="1"/>
  <c r="L57" i="3"/>
  <c r="M57" i="3" s="1"/>
  <c r="N52" i="5"/>
  <c r="H60" i="5"/>
  <c r="L60" i="5" s="1"/>
  <c r="N54" i="5"/>
  <c r="H62" i="5"/>
  <c r="K62" i="5" s="1"/>
  <c r="C90" i="5" s="1"/>
  <c r="N58" i="5"/>
  <c r="H63" i="5"/>
  <c r="K63" i="5" s="1"/>
  <c r="M56" i="5"/>
  <c r="H61" i="5" s="1"/>
  <c r="H62" i="6" l="1"/>
  <c r="M66" i="3"/>
  <c r="M67" i="3"/>
  <c r="M73" i="3"/>
  <c r="M79" i="3"/>
  <c r="M68" i="3"/>
  <c r="M74" i="3"/>
  <c r="M80" i="3"/>
  <c r="M69" i="3"/>
  <c r="M75" i="3"/>
  <c r="M81" i="3"/>
  <c r="M77" i="3"/>
  <c r="M72" i="3"/>
  <c r="M70" i="3"/>
  <c r="M76" i="3"/>
  <c r="M71" i="3"/>
  <c r="M78" i="3"/>
  <c r="H61" i="6"/>
  <c r="L60" i="6"/>
  <c r="C87" i="6" s="1"/>
  <c r="L62" i="6"/>
  <c r="C91" i="6" s="1"/>
  <c r="K62" i="6"/>
  <c r="N53" i="6"/>
  <c r="H63" i="6"/>
  <c r="K60" i="6"/>
  <c r="C86" i="6" s="1"/>
  <c r="C87" i="5"/>
  <c r="J63" i="5"/>
  <c r="M63" i="5" s="1"/>
  <c r="C92" i="5"/>
  <c r="N56" i="5"/>
  <c r="K60" i="5"/>
  <c r="J60" i="5" s="1"/>
  <c r="L62" i="5"/>
  <c r="L63" i="5"/>
  <c r="C93" i="5" s="1"/>
  <c r="L61" i="5"/>
  <c r="K61" i="5"/>
  <c r="C88" i="5" s="1"/>
  <c r="J62" i="6" l="1"/>
  <c r="L60" i="3" s="1"/>
  <c r="M60" i="3" s="1"/>
  <c r="K61" i="6"/>
  <c r="C88" i="6" s="1"/>
  <c r="L61" i="6"/>
  <c r="C89" i="6" s="1"/>
  <c r="L63" i="6"/>
  <c r="C93" i="6" s="1"/>
  <c r="C90" i="6"/>
  <c r="K63" i="6"/>
  <c r="J63" i="6" s="1"/>
  <c r="J60" i="6"/>
  <c r="L58" i="3" s="1"/>
  <c r="M58" i="3" s="1"/>
  <c r="J62" i="5"/>
  <c r="M62" i="5" s="1"/>
  <c r="C91" i="5"/>
  <c r="M60" i="5"/>
  <c r="C86" i="5"/>
  <c r="J61" i="5"/>
  <c r="M61" i="5" s="1"/>
  <c r="N61" i="5" s="1"/>
  <c r="C89" i="5"/>
  <c r="N63" i="5"/>
  <c r="M62" i="6" l="1"/>
  <c r="N62" i="6" s="1"/>
  <c r="J61" i="6"/>
  <c r="M61" i="6" s="1"/>
  <c r="C92" i="6"/>
  <c r="F71" i="6" s="1"/>
  <c r="M60" i="6"/>
  <c r="N60" i="6" s="1"/>
  <c r="M63" i="6"/>
  <c r="L61" i="3"/>
  <c r="M61" i="3" s="1"/>
  <c r="N62" i="5"/>
  <c r="H65" i="5"/>
  <c r="L65" i="5" s="1"/>
  <c r="C97" i="5" s="1"/>
  <c r="N60" i="5"/>
  <c r="H64" i="5"/>
  <c r="H65" i="6" l="1"/>
  <c r="L65" i="6" s="1"/>
  <c r="C97" i="6" s="1"/>
  <c r="M85" i="3"/>
  <c r="M83" i="3"/>
  <c r="M84" i="3"/>
  <c r="M86" i="3"/>
  <c r="M89" i="3"/>
  <c r="M87" i="3"/>
  <c r="M82" i="3"/>
  <c r="M88" i="3"/>
  <c r="L59" i="3"/>
  <c r="M59" i="3" s="1"/>
  <c r="H64" i="6"/>
  <c r="N61" i="6"/>
  <c r="N63" i="6"/>
  <c r="K65" i="5"/>
  <c r="C96" i="5" s="1"/>
  <c r="L64" i="5"/>
  <c r="K64" i="5"/>
  <c r="C94" i="5" s="1"/>
  <c r="K65" i="6" l="1"/>
  <c r="C96" i="6" s="1"/>
  <c r="K64" i="6"/>
  <c r="L64" i="6"/>
  <c r="C95" i="6" s="1"/>
  <c r="J65" i="5"/>
  <c r="M65" i="5" s="1"/>
  <c r="N65" i="5" s="1"/>
  <c r="J64" i="5"/>
  <c r="M64" i="5" s="1"/>
  <c r="C95" i="5"/>
  <c r="J65" i="6" l="1"/>
  <c r="M65" i="6" s="1"/>
  <c r="N65" i="6" s="1"/>
  <c r="C94" i="6"/>
  <c r="F72" i="6" s="1"/>
  <c r="J64" i="6"/>
  <c r="N64" i="5"/>
  <c r="H66" i="5" s="1"/>
  <c r="H67" i="5"/>
  <c r="L63" i="3" l="1"/>
  <c r="M63" i="3" s="1"/>
  <c r="L62" i="3"/>
  <c r="M62" i="3" s="1"/>
  <c r="M64" i="6"/>
  <c r="M91" i="3"/>
  <c r="M92" i="3"/>
  <c r="M90" i="3"/>
  <c r="M93" i="3"/>
  <c r="L67" i="5"/>
  <c r="K67" i="5"/>
  <c r="C100" i="5" s="1"/>
  <c r="L66" i="5"/>
  <c r="K66" i="5"/>
  <c r="C98" i="5" s="1"/>
  <c r="N64" i="6" l="1"/>
  <c r="H66" i="6" s="1"/>
  <c r="H67" i="6"/>
  <c r="J66" i="5"/>
  <c r="M66" i="5" s="1"/>
  <c r="N66" i="5" s="1"/>
  <c r="C99" i="5"/>
  <c r="J67" i="5"/>
  <c r="M67" i="5" s="1"/>
  <c r="N67" i="5" s="1"/>
  <c r="C101" i="5"/>
  <c r="L67" i="6" l="1"/>
  <c r="K67" i="6"/>
  <c r="C100" i="6" s="1"/>
  <c r="L66" i="6"/>
  <c r="K66" i="6"/>
  <c r="C98" i="6" s="1"/>
  <c r="C101" i="6" l="1"/>
  <c r="F74" i="6" s="1"/>
  <c r="M96" i="3" s="1"/>
  <c r="J67" i="6"/>
  <c r="C99" i="6"/>
  <c r="F73" i="6" s="1"/>
  <c r="M95" i="3" s="1"/>
  <c r="J66" i="6"/>
  <c r="M67" i="6" l="1"/>
  <c r="L65" i="3"/>
  <c r="M65" i="3" s="1"/>
  <c r="N67" i="6"/>
  <c r="L64" i="3"/>
  <c r="M64" i="3" s="1"/>
  <c r="M66" i="6"/>
  <c r="N66" i="6" s="1"/>
  <c r="M94" i="3"/>
  <c r="M97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<sst xmlns="http://schemas.openxmlformats.org/spreadsheetml/2006/main" count="1490" uniqueCount="196">
  <si>
    <t>Group</t>
  </si>
  <si>
    <t>A</t>
  </si>
  <si>
    <t>Qatar - Ecuador</t>
  </si>
  <si>
    <t>Team 1</t>
  </si>
  <si>
    <t>Team 2</t>
  </si>
  <si>
    <t>England - Iran</t>
  </si>
  <si>
    <t>Senegal - Netherlands</t>
  </si>
  <si>
    <t>USA - Wales</t>
  </si>
  <si>
    <t>Argentina - Saudi Arabia</t>
  </si>
  <si>
    <t>Stadium 974</t>
  </si>
  <si>
    <t>Mexico - Poland</t>
  </si>
  <si>
    <t>Stadiums</t>
  </si>
  <si>
    <t>Al Bayt Stadium</t>
  </si>
  <si>
    <t>Khalifa International Stadium</t>
  </si>
  <si>
    <t>Al Thumama Stadium</t>
  </si>
  <si>
    <t>Ahmad Bin Ali Stadium</t>
  </si>
  <si>
    <t>Lusail Stadium</t>
  </si>
  <si>
    <t>Education City Stadium</t>
  </si>
  <si>
    <t>Al Janoub Stadium</t>
  </si>
  <si>
    <t>Denmark - Tunisia</t>
  </si>
  <si>
    <t>B</t>
  </si>
  <si>
    <t>C</t>
  </si>
  <si>
    <t>D</t>
  </si>
  <si>
    <t>France - Australia</t>
  </si>
  <si>
    <t>Morocco - Croatia</t>
  </si>
  <si>
    <t>Germany - Japan</t>
  </si>
  <si>
    <t>Spain - Costa Rica</t>
  </si>
  <si>
    <t>Belgium - Canada</t>
  </si>
  <si>
    <t>Brazil - Serbia</t>
  </si>
  <si>
    <t>Portugal - Ghana</t>
  </si>
  <si>
    <t>Switzerland - Cameroon</t>
  </si>
  <si>
    <t>England - USA</t>
  </si>
  <si>
    <t>Netherlands - Ecuador</t>
  </si>
  <si>
    <t>Qatar - Senegal</t>
  </si>
  <si>
    <t>Wales - Iran</t>
  </si>
  <si>
    <t>Argentina - Mexico</t>
  </si>
  <si>
    <t>France - Denmark</t>
  </si>
  <si>
    <t>Poland - Saudi Arabia</t>
  </si>
  <si>
    <t>Tunisia - Australia</t>
  </si>
  <si>
    <t>Spain - Germany</t>
  </si>
  <si>
    <t>Croatia - Canada</t>
  </si>
  <si>
    <t>Belgium - Morocco</t>
  </si>
  <si>
    <t>Japan - Costa Rica</t>
  </si>
  <si>
    <t>Portugal - Uruguay</t>
  </si>
  <si>
    <t>Brazil - Switzerland</t>
  </si>
  <si>
    <t>Cameroon - Serbia</t>
  </si>
  <si>
    <t>Netherlands - Qatar</t>
  </si>
  <si>
    <t>Ecuador - Senegal</t>
  </si>
  <si>
    <t>Iran - USA</t>
  </si>
  <si>
    <t>Wales - England</t>
  </si>
  <si>
    <t>Saudi Arabia - Mexico</t>
  </si>
  <si>
    <t>Poland - Argentina</t>
  </si>
  <si>
    <t>Tunisia - France</t>
  </si>
  <si>
    <t>Australia - Denmark</t>
  </si>
  <si>
    <t>Costa Rica - Germany</t>
  </si>
  <si>
    <t>Japan - Spain</t>
  </si>
  <si>
    <t>Canada - Morocco</t>
  </si>
  <si>
    <t>Croatia - Belgium</t>
  </si>
  <si>
    <t>Cameroon - Brazil</t>
  </si>
  <si>
    <t>Serbia - Switzerland</t>
  </si>
  <si>
    <t>Ghana - Uruguay</t>
  </si>
  <si>
    <t>3rd Place</t>
  </si>
  <si>
    <t>Final</t>
  </si>
  <si>
    <t>Qatar</t>
  </si>
  <si>
    <t>Ecuador</t>
  </si>
  <si>
    <t>Netherlands</t>
  </si>
  <si>
    <t>Senegal</t>
  </si>
  <si>
    <t>W</t>
  </si>
  <si>
    <t>L</t>
  </si>
  <si>
    <t>Points</t>
  </si>
  <si>
    <t>E</t>
  </si>
  <si>
    <t>Team</t>
  </si>
  <si>
    <t>H</t>
  </si>
  <si>
    <t>Winner</t>
  </si>
  <si>
    <t>Loser</t>
  </si>
  <si>
    <t>Goal Difference</t>
  </si>
  <si>
    <t>Team 1 Goals</t>
  </si>
  <si>
    <t>Team 2 Goals</t>
  </si>
  <si>
    <t>Goals Scored</t>
  </si>
  <si>
    <t>Goals Allowed</t>
  </si>
  <si>
    <t>Rank</t>
  </si>
  <si>
    <t>Tiebreaker Score</t>
  </si>
  <si>
    <t>Team 1 Points</t>
  </si>
  <si>
    <t>Team 2 Points</t>
  </si>
  <si>
    <t>England</t>
  </si>
  <si>
    <t>USA</t>
  </si>
  <si>
    <t>Argentina</t>
  </si>
  <si>
    <t>Mexico</t>
  </si>
  <si>
    <t>Denmark</t>
  </si>
  <si>
    <t>France</t>
  </si>
  <si>
    <t>Morocco</t>
  </si>
  <si>
    <t>Germany</t>
  </si>
  <si>
    <t>Spain</t>
  </si>
  <si>
    <t>Belgium</t>
  </si>
  <si>
    <t>Brazil</t>
  </si>
  <si>
    <t>Portugal</t>
  </si>
  <si>
    <t>Uruguay</t>
  </si>
  <si>
    <t>Switzerland</t>
  </si>
  <si>
    <t>Wales</t>
  </si>
  <si>
    <t>Poland</t>
  </si>
  <si>
    <t>Tunisia</t>
  </si>
  <si>
    <t>Croatia</t>
  </si>
  <si>
    <t>Japan</t>
  </si>
  <si>
    <t>Cameroon</t>
  </si>
  <si>
    <t>Iran</t>
  </si>
  <si>
    <t>Saudi Arabia</t>
  </si>
  <si>
    <t>Australia</t>
  </si>
  <si>
    <t>Costa Rica</t>
  </si>
  <si>
    <t>Canada</t>
  </si>
  <si>
    <t>Serbia</t>
  </si>
  <si>
    <t>Ghana</t>
  </si>
  <si>
    <t/>
  </si>
  <si>
    <t>Tied Points</t>
  </si>
  <si>
    <t>Tied Goals</t>
  </si>
  <si>
    <t>Tied GD</t>
  </si>
  <si>
    <t>Team 1 GD</t>
  </si>
  <si>
    <t>Team 2 GD</t>
  </si>
  <si>
    <t>Tiedbreaker</t>
  </si>
  <si>
    <t>Final Rank</t>
  </si>
  <si>
    <t>Position</t>
  </si>
  <si>
    <t>Rank Override</t>
  </si>
  <si>
    <t>F</t>
  </si>
  <si>
    <t>G</t>
  </si>
  <si>
    <t>Korea Republic</t>
  </si>
  <si>
    <t>Uruguay - Korea Republic</t>
  </si>
  <si>
    <t>Korea Republic - Ghana</t>
  </si>
  <si>
    <t>Korea Republic - Portugal</t>
  </si>
  <si>
    <t>Record</t>
  </si>
  <si>
    <t>Override</t>
  </si>
  <si>
    <t>Round of 16</t>
  </si>
  <si>
    <t>Quarterfinals</t>
  </si>
  <si>
    <t>Semifinals</t>
  </si>
  <si>
    <t>Watchlist</t>
  </si>
  <si>
    <t>Tables</t>
  </si>
  <si>
    <t>Group A</t>
  </si>
  <si>
    <t>Group B</t>
  </si>
  <si>
    <t>Group C</t>
  </si>
  <si>
    <t>Group D</t>
  </si>
  <si>
    <t>Group E</t>
  </si>
  <si>
    <t>Group F</t>
  </si>
  <si>
    <t>Group G</t>
  </si>
  <si>
    <t>Group H</t>
  </si>
  <si>
    <t>GD</t>
  </si>
  <si>
    <t>GAME #</t>
  </si>
  <si>
    <t>GROUP</t>
  </si>
  <si>
    <t>DATE</t>
  </si>
  <si>
    <t>STADIUM</t>
  </si>
  <si>
    <t>TIME</t>
  </si>
  <si>
    <t>YOUR LOCAL TIME</t>
  </si>
  <si>
    <t>TEAMS</t>
  </si>
  <si>
    <t>SCORE</t>
  </si>
  <si>
    <t>WINNER / RESULT</t>
  </si>
  <si>
    <t>MATCH SCHEDULE</t>
  </si>
  <si>
    <t xml:space="preserve"> </t>
  </si>
  <si>
    <t>NAME</t>
  </si>
  <si>
    <t>Rule</t>
  </si>
  <si>
    <t># of Points</t>
  </si>
  <si>
    <t>Correct Teams Required? (knockout round)</t>
  </si>
  <si>
    <t>Yes</t>
  </si>
  <si>
    <t>Correct Score</t>
  </si>
  <si>
    <t>Correct Total Number of Goals</t>
  </si>
  <si>
    <t>CORRECT SCORE</t>
  </si>
  <si>
    <t>CORRECT # OF TOTAL GOALS</t>
  </si>
  <si>
    <t>TOTAL POINTS</t>
  </si>
  <si>
    <t>CORRECT RESULT</t>
  </si>
  <si>
    <t>TEAM 1</t>
  </si>
  <si>
    <t>TEAM 2</t>
  </si>
  <si>
    <t>TEAM 1 SCORE</t>
  </si>
  <si>
    <t>TEAM 2 SCORE</t>
  </si>
  <si>
    <t>RESULT</t>
  </si>
  <si>
    <t>Correct Result</t>
  </si>
  <si>
    <t xml:space="preserve">TOTAL POINTS </t>
  </si>
  <si>
    <t>Your Time Zone
(GMT Adjustment)</t>
  </si>
  <si>
    <t>1:0</t>
  </si>
  <si>
    <t>RO16</t>
  </si>
  <si>
    <t>QF</t>
  </si>
  <si>
    <t>SF</t>
  </si>
  <si>
    <t>3P</t>
  </si>
  <si>
    <t>Stage</t>
  </si>
  <si>
    <t>Netherlands - England</t>
  </si>
  <si>
    <t>Poland - France</t>
  </si>
  <si>
    <t>Wales - Qatar</t>
  </si>
  <si>
    <t>Tunisia - Argentina</t>
  </si>
  <si>
    <t>Japan - Belgium</t>
  </si>
  <si>
    <t>Cameroon - Portugal</t>
  </si>
  <si>
    <t>Croatia - Spain</t>
  </si>
  <si>
    <t>Korea Republic - Brazil</t>
  </si>
  <si>
    <t>Netherlands - Poland</t>
  </si>
  <si>
    <t>Japan - Cameroon</t>
  </si>
  <si>
    <t>Wales - Tunisia</t>
  </si>
  <si>
    <t>Croatia - Korea Republic</t>
  </si>
  <si>
    <t>Netherlands - Japan</t>
  </si>
  <si>
    <t>Wales - Croatia</t>
  </si>
  <si>
    <t>Japan - Croatia</t>
  </si>
  <si>
    <t>Netherlands - Wales</t>
  </si>
  <si>
    <t>Correct Team in Correct Elimination Stage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</si>
</sst>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 d\ \ h:mm\ AM/PM"/>
    <numFmt numFmtId="165" formatCode=";;;"/>
  </numFmts>
  <fonts count="17" x14ac:knownFonts="1">
    <font>
      <sz val="11"/>
      <color theme="1"/>
      <name val="Calibri"/>
      <family val="2"/>
      <scheme val="minor"/>
    </font>
    <font>
      <sz val="11"/>
      <name val="Century Gothic"/>
      <family val="2"/>
    </font>
    <font>
      <b/>
      <sz val="11"/>
      <name val="Century Gothic"/>
      <family val="2"/>
    </font>
    <font>
      <sz val="11"/>
      <color theme="0"/>
      <name val="Calibri"/>
      <family val="2"/>
      <scheme val="minor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b/>
      <sz val="48"/>
      <color theme="0"/>
      <name val="Century Gothic"/>
      <family val="2"/>
    </font>
    <font>
      <b/>
      <sz val="36"/>
      <color theme="0"/>
      <name val="Century Gothic"/>
      <family val="2"/>
    </font>
    <font>
      <sz val="10"/>
      <color theme="0"/>
      <name val="Century Gothic"/>
      <family val="2"/>
    </font>
    <font>
      <sz val="11"/>
      <color theme="1"/>
      <name val="Century Gothic"/>
      <family val="2"/>
    </font>
    <font>
      <b/>
      <sz val="72"/>
      <color theme="1"/>
      <name val="Century Gothic"/>
      <family val="2"/>
    </font>
    <font>
      <b/>
      <sz val="72"/>
      <color theme="0"/>
      <name val="Century Gothic"/>
      <family val="2"/>
    </font>
    <font>
      <b/>
      <sz val="18"/>
      <color theme="0"/>
      <name val="Century Gothic"/>
      <family val="2"/>
    </font>
    <font>
      <sz val="16"/>
      <color theme="0"/>
      <name val="Century Gothic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tted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tted">
        <color auto="1"/>
      </bottom>
      <diagonal/>
    </border>
    <border>
      <left/>
      <right style="medium">
        <color indexed="64"/>
      </right>
      <top/>
      <bottom style="dotted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textRotation="90"/>
    </xf>
    <xf numFmtId="0" fontId="5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 textRotation="90"/>
    </xf>
    <xf numFmtId="0" fontId="8" fillId="0" borderId="1" xfId="0" applyFont="1" applyBorder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textRotation="90"/>
    </xf>
    <xf numFmtId="16" fontId="4" fillId="0" borderId="0" xfId="0" applyNumberFormat="1" applyFont="1" applyAlignment="1">
      <alignment horizontal="center"/>
    </xf>
    <xf numFmtId="20" fontId="4" fillId="0" borderId="0" xfId="0" applyNumberFormat="1" applyFont="1" applyAlignment="1">
      <alignment horizontal="center"/>
    </xf>
    <xf numFmtId="20" fontId="4" fillId="0" borderId="0" xfId="0" applyNumberFormat="1" applyFont="1" applyAlignment="1">
      <alignment horizontal="left"/>
    </xf>
    <xf numFmtId="0" fontId="3" fillId="0" borderId="0" xfId="0" applyFont="1"/>
    <xf numFmtId="0" fontId="9" fillId="3" borderId="3" xfId="0" applyFont="1" applyFill="1" applyBorder="1" applyAlignment="1">
      <alignment horizontal="center" vertical="center"/>
    </xf>
    <xf numFmtId="16" fontId="1" fillId="3" borderId="0" xfId="0" applyNumberFormat="1" applyFont="1" applyFill="1" applyAlignment="1">
      <alignment horizontal="center" vertical="center"/>
    </xf>
    <xf numFmtId="20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16" fontId="1" fillId="3" borderId="2" xfId="0" applyNumberFormat="1" applyFont="1" applyFill="1" applyBorder="1" applyAlignment="1">
      <alignment horizontal="center" vertical="center"/>
    </xf>
    <xf numFmtId="20" fontId="1" fillId="3" borderId="2" xfId="0" applyNumberFormat="1" applyFont="1" applyFill="1" applyBorder="1" applyAlignment="1">
      <alignment horizontal="center" vertical="center"/>
    </xf>
    <xf numFmtId="164" fontId="1" fillId="3" borderId="2" xfId="0" applyNumberFormat="1" applyFont="1" applyFill="1" applyBorder="1" applyAlignment="1">
      <alignment horizontal="center" vertical="center"/>
    </xf>
    <xf numFmtId="0" fontId="10" fillId="4" borderId="5" xfId="0" applyFont="1" applyFill="1" applyBorder="1"/>
    <xf numFmtId="0" fontId="10" fillId="4" borderId="6" xfId="0" applyFont="1" applyFill="1" applyBorder="1"/>
    <xf numFmtId="0" fontId="5" fillId="4" borderId="4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49" fontId="5" fillId="4" borderId="5" xfId="0" applyNumberFormat="1" applyFont="1" applyFill="1" applyBorder="1" applyAlignment="1">
      <alignment horizontal="center" vertical="center"/>
    </xf>
    <xf numFmtId="49" fontId="5" fillId="4" borderId="6" xfId="0" applyNumberFormat="1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4" fillId="6" borderId="4" xfId="0" applyFont="1" applyFill="1" applyBorder="1"/>
    <xf numFmtId="165" fontId="4" fillId="0" borderId="0" xfId="0" applyNumberFormat="1" applyFont="1" applyAlignment="1">
      <alignment horizontal="center"/>
    </xf>
    <xf numFmtId="0" fontId="13" fillId="4" borderId="0" xfId="0" applyFont="1" applyFill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6" borderId="0" xfId="0" applyFont="1" applyFill="1" applyAlignment="1">
      <alignment horizontal="center"/>
    </xf>
    <xf numFmtId="0" fontId="0" fillId="0" borderId="0" xfId="0" pivotButton="1" applyAlignment="1">
      <alignment horizontal="center"/>
    </xf>
    <xf numFmtId="0" fontId="5" fillId="4" borderId="0" xfId="0" applyFont="1" applyFill="1" applyAlignment="1">
      <alignment horizontal="center" vertical="center" wrapText="1"/>
    </xf>
    <xf numFmtId="0" fontId="14" fillId="7" borderId="0" xfId="0" applyFont="1" applyFill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0" fillId="0" borderId="13" xfId="0" applyBorder="1" applyAlignment="1">
      <alignment horizontal="center"/>
    </xf>
    <xf numFmtId="49" fontId="1" fillId="3" borderId="0" xfId="0" applyNumberFormat="1" applyFont="1" applyFill="1" applyAlignment="1" applyProtection="1">
      <alignment horizontal="center" vertical="center"/>
      <protection locked="0"/>
    </xf>
    <xf numFmtId="49" fontId="1" fillId="3" borderId="2" xfId="0" applyNumberFormat="1" applyFont="1" applyFill="1" applyBorder="1" applyAlignment="1" applyProtection="1">
      <alignment horizontal="center" vertical="center"/>
      <protection locked="0"/>
    </xf>
    <xf numFmtId="0" fontId="12" fillId="5" borderId="0" xfId="0" applyFont="1" applyFill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Protection="1">
      <protection locked="0"/>
    </xf>
    <xf numFmtId="49" fontId="0" fillId="0" borderId="0" xfId="0" applyNumberFormat="1" applyAlignment="1">
      <alignment horizontal="center"/>
    </xf>
    <xf numFmtId="49" fontId="3" fillId="6" borderId="0" xfId="0" applyNumberFormat="1" applyFont="1" applyFill="1" applyAlignment="1">
      <alignment horizontal="center"/>
    </xf>
    <xf numFmtId="0" fontId="5" fillId="4" borderId="4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horizontal="center" vertical="center"/>
    </xf>
    <xf numFmtId="0" fontId="16" fillId="3" borderId="15" xfId="0" applyFont="1" applyFill="1" applyBorder="1" applyAlignment="1">
      <alignment horizontal="center" vertical="center"/>
    </xf>
    <xf numFmtId="0" fontId="16" fillId="3" borderId="16" xfId="0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165" fontId="4" fillId="0" borderId="0" xfId="0" applyNumberFormat="1" applyFont="1" applyAlignment="1">
      <alignment horizontal="left"/>
    </xf>
  </cellXfs>
  <cellStyles count="1">
    <cellStyle name="Normal" xfId="0" builtinId="0"/>
  </cellStyles>
  <dxfs count="110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trike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protection locked="0" hidden="0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fill>
        <patternFill patternType="solid">
          <fgColor indexed="64"/>
          <bgColor theme="9" tint="-0.499984740745262"/>
        </patternFill>
      </fill>
      <border diagonalUp="0" diagonalDown="0">
        <left/>
        <right/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Century Gothic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rgb="FF000000"/>
        <name val="Century Gothic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6"/>
        <color theme="0"/>
        <name val="Century Gothic"/>
        <family val="2"/>
        <scheme val="none"/>
      </font>
      <fill>
        <patternFill patternType="solid">
          <fgColor indexed="64"/>
          <bgColor theme="9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numFmt numFmtId="164" formatCode="mmm\ d\ \ h:mm\ AM/PM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numFmt numFmtId="25" formatCode="h:mm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numFmt numFmtId="21" formatCode="d\-mmm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entury Gothic"/>
        <family val="2"/>
        <scheme val="none"/>
      </font>
      <fill>
        <patternFill patternType="none">
          <fgColor rgb="FF000000"/>
          <bgColor auto="1"/>
        </patternFill>
      </fill>
      <alignment horizontal="center" vertical="center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protection locked="0" hidden="0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fill>
        <patternFill patternType="solid">
          <fgColor indexed="64"/>
          <bgColor theme="9" tint="-0.499984740745262"/>
        </patternFill>
      </fill>
      <border diagonalUp="0" diagonalDown="0">
        <left/>
        <right/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Century Gothic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rgb="FF000000"/>
        <name val="Century Gothic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6"/>
        <color theme="0"/>
        <name val="Century Gothic"/>
        <family val="2"/>
        <scheme val="none"/>
      </font>
      <fill>
        <patternFill patternType="solid">
          <fgColor indexed="64"/>
          <bgColor theme="9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numFmt numFmtId="164" formatCode="mmm\ d\ \ h:mm\ AM/PM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numFmt numFmtId="25" formatCode="h:mm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numFmt numFmtId="21" formatCode="d\-mmm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entury Gothic"/>
        <family val="2"/>
        <scheme val="none"/>
      </font>
      <fill>
        <patternFill patternType="none">
          <fgColor rgb="FF000000"/>
          <bgColor auto="1"/>
        </patternFill>
      </fill>
      <alignment horizontal="center" vertical="center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345258</xdr:colOff>
      <xdr:row>0</xdr:row>
      <xdr:rowOff>104776</xdr:rowOff>
    </xdr:from>
    <xdr:to>
      <xdr:col>0</xdr:col>
      <xdr:colOff>1476375</xdr:colOff>
      <xdr:row>0</xdr:row>
      <xdr:rowOff>1462488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530269-6D9A-42C2-A12B-E6FF2C576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58" y="104776"/>
          <a:ext cx="1131117" cy="13577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345258</xdr:colOff>
      <xdr:row>0</xdr:row>
      <xdr:rowOff>104776</xdr:rowOff>
    </xdr:from>
    <xdr:to>
      <xdr:col>0</xdr:col>
      <xdr:colOff>1476375</xdr:colOff>
      <xdr:row>0</xdr:row>
      <xdr:rowOff>1462488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1A9F1E-9068-4F44-960D-8C5797762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58" y="104776"/>
          <a:ext cx="1131117" cy="135771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 Jagielski" refreshedDate="44875.468260648151" createdVersion="8" refreshedVersion="8" minRefreshableVersion="3" recordCount="96" xr:uid="{E49ACB5B-B761-4F1E-9C9A-E06D2D7B1E99}">
  <cacheSource type="worksheet">
    <worksheetSource name="Table2"/>
  </cacheSource>
  <cacheFields count="13">
    <cacheField name="NAME" numFmtId="0">
      <sharedItems containsBlank="1" count="3">
        <s v="A"/>
        <m u="1"/>
        <s v="Person.A" u="1"/>
      </sharedItems>
    </cacheField>
    <cacheField name="GAME #" numFmtId="0">
      <sharedItems containsMixedTypes="1" containsNumber="1" containsInteger="1" minValue="1" maxValue="64"/>
    </cacheField>
    <cacheField name="TEAMS" numFmtId="0">
      <sharedItems/>
    </cacheField>
    <cacheField name="SCORE" numFmtId="49">
      <sharedItems containsBlank="1"/>
    </cacheField>
    <cacheField name="TEAM 1" numFmtId="0">
      <sharedItems/>
    </cacheField>
    <cacheField name="TEAM 2" numFmtId="0">
      <sharedItems/>
    </cacheField>
    <cacheField name="TEAM 1 SCORE" numFmtId="0">
      <sharedItems containsMixedTypes="1" containsNumber="1" containsInteger="1" minValue="1" maxValue="1"/>
    </cacheField>
    <cacheField name="TEAM 2 SCORE" numFmtId="0">
      <sharedItems containsMixedTypes="1" containsNumber="1" containsInteger="1" minValue="0" maxValue="0"/>
    </cacheField>
    <cacheField name="RESULT" numFmtId="0">
      <sharedItems/>
    </cacheField>
    <cacheField name="CORRECT SCORE" numFmtId="0">
      <sharedItems/>
    </cacheField>
    <cacheField name="CORRECT # OF TOTAL GOALS" numFmtId="0">
      <sharedItems containsSemiMixedTypes="0" containsString="0" containsNumber="1" containsInteger="1" minValue="0" maxValue="0"/>
    </cacheField>
    <cacheField name="CORRECT RESULT" numFmtId="0">
      <sharedItems/>
    </cacheField>
    <cacheField name="TOTAL POINT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">
  <r>
    <x v="0"/>
    <n v="1"/>
    <s v="Qatar - Ecuador"/>
    <s v="1:0"/>
    <s v="Qatar"/>
    <s v="Ecuador"/>
    <n v="1"/>
    <n v="0"/>
    <s v="Qatar"/>
    <b v="0"/>
    <n v="0"/>
    <b v="0"/>
    <n v="0"/>
  </r>
  <r>
    <x v="0"/>
    <n v="2"/>
    <s v="Senegal - Netherlands"/>
    <s v="1:0"/>
    <s v="Senegal"/>
    <s v="Netherlands"/>
    <n v="1"/>
    <n v="0"/>
    <s v="Senegal"/>
    <b v="0"/>
    <n v="0"/>
    <b v="0"/>
    <n v="0"/>
  </r>
  <r>
    <x v="0"/>
    <n v="3"/>
    <s v="England - Iran"/>
    <s v="1:0"/>
    <s v="England"/>
    <s v="Iran"/>
    <n v="1"/>
    <n v="0"/>
    <s v="England"/>
    <b v="0"/>
    <n v="0"/>
    <b v="0"/>
    <n v="0"/>
  </r>
  <r>
    <x v="0"/>
    <n v="4"/>
    <s v="USA - Wales"/>
    <s v="1:0"/>
    <s v="USA"/>
    <s v="Wales"/>
    <n v="1"/>
    <n v="0"/>
    <s v="USA"/>
    <b v="0"/>
    <n v="0"/>
    <b v="0"/>
    <n v="0"/>
  </r>
  <r>
    <x v="0"/>
    <n v="5"/>
    <s v="France - Australia"/>
    <s v="1:0"/>
    <s v="France"/>
    <s v="Australia"/>
    <n v="1"/>
    <n v="0"/>
    <s v="France"/>
    <b v="0"/>
    <n v="0"/>
    <b v="0"/>
    <n v="0"/>
  </r>
  <r>
    <x v="0"/>
    <n v="6"/>
    <s v="Denmark - Tunisia"/>
    <s v="1:0"/>
    <s v="Denmark"/>
    <s v="Tunisia"/>
    <n v="1"/>
    <n v="0"/>
    <s v="Denmark"/>
    <b v="0"/>
    <n v="0"/>
    <b v="0"/>
    <n v="0"/>
  </r>
  <r>
    <x v="0"/>
    <n v="7"/>
    <s v="Mexico - Poland"/>
    <s v="1:0"/>
    <s v="Mexico"/>
    <s v="Poland"/>
    <n v="1"/>
    <n v="0"/>
    <s v="Mexico"/>
    <b v="0"/>
    <n v="0"/>
    <b v="0"/>
    <n v="0"/>
  </r>
  <r>
    <x v="0"/>
    <n v="8"/>
    <s v="Argentina - Saudi Arabia"/>
    <s v="1:0"/>
    <s v="Argentina"/>
    <s v="Saudi Arabia"/>
    <n v="1"/>
    <n v="0"/>
    <s v="Argentina"/>
    <b v="0"/>
    <n v="0"/>
    <b v="0"/>
    <n v="0"/>
  </r>
  <r>
    <x v="0"/>
    <n v="9"/>
    <s v="Belgium - Canada"/>
    <s v="1:0"/>
    <s v="Belgium"/>
    <s v="Canada"/>
    <n v="1"/>
    <n v="0"/>
    <s v="Belgium"/>
    <b v="0"/>
    <n v="0"/>
    <b v="0"/>
    <n v="0"/>
  </r>
  <r>
    <x v="0"/>
    <n v="10"/>
    <s v="Spain - Costa Rica"/>
    <s v="1:0"/>
    <s v="Spain"/>
    <s v="Costa Rica"/>
    <n v="1"/>
    <n v="0"/>
    <s v="Spain"/>
    <b v="0"/>
    <n v="0"/>
    <b v="0"/>
    <n v="0"/>
  </r>
  <r>
    <x v="0"/>
    <n v="11"/>
    <s v="Germany - Japan"/>
    <s v="1:0"/>
    <s v="Germany"/>
    <s v="Japan"/>
    <n v="1"/>
    <n v="0"/>
    <s v="Germany"/>
    <b v="0"/>
    <n v="0"/>
    <b v="0"/>
    <n v="0"/>
  </r>
  <r>
    <x v="0"/>
    <n v="12"/>
    <s v="Morocco - Croatia"/>
    <s v="1:0"/>
    <s v="Morocco"/>
    <s v="Croatia"/>
    <n v="1"/>
    <n v="0"/>
    <s v="Morocco"/>
    <b v="0"/>
    <n v="0"/>
    <b v="0"/>
    <n v="0"/>
  </r>
  <r>
    <x v="0"/>
    <n v="13"/>
    <s v="Switzerland - Cameroon"/>
    <s v="1:0"/>
    <s v="Switzerland"/>
    <s v="Cameroon"/>
    <n v="1"/>
    <n v="0"/>
    <s v="Switzerland"/>
    <b v="0"/>
    <n v="0"/>
    <b v="0"/>
    <n v="0"/>
  </r>
  <r>
    <x v="0"/>
    <n v="14"/>
    <s v="Uruguay - Korea Republic"/>
    <s v="1:0"/>
    <s v="Uruguay"/>
    <s v="Korea Republic"/>
    <n v="1"/>
    <n v="0"/>
    <s v="Uruguay"/>
    <b v="0"/>
    <n v="0"/>
    <b v="0"/>
    <n v="0"/>
  </r>
  <r>
    <x v="0"/>
    <n v="15"/>
    <s v="Portugal - Ghana"/>
    <s v="1:0"/>
    <s v="Portugal"/>
    <s v="Ghana"/>
    <n v="1"/>
    <n v="0"/>
    <s v="Portugal"/>
    <b v="0"/>
    <n v="0"/>
    <b v="0"/>
    <n v="0"/>
  </r>
  <r>
    <x v="0"/>
    <n v="16"/>
    <s v="Brazil - Serbia"/>
    <s v="1:0"/>
    <s v="Brazil"/>
    <s v="Serbia"/>
    <n v="1"/>
    <n v="0"/>
    <s v="Brazil"/>
    <b v="0"/>
    <n v="0"/>
    <b v="0"/>
    <n v="0"/>
  </r>
  <r>
    <x v="0"/>
    <n v="17"/>
    <s v="Wales - Iran"/>
    <s v="1:0"/>
    <s v="Wales"/>
    <s v="Iran"/>
    <n v="1"/>
    <n v="0"/>
    <s v="Wales"/>
    <b v="0"/>
    <n v="0"/>
    <b v="0"/>
    <n v="0"/>
  </r>
  <r>
    <x v="0"/>
    <n v="18"/>
    <s v="Qatar - Senegal"/>
    <s v="1:0"/>
    <s v="Qatar"/>
    <s v="Senegal"/>
    <n v="1"/>
    <n v="0"/>
    <s v="Qatar"/>
    <b v="0"/>
    <n v="0"/>
    <b v="0"/>
    <n v="0"/>
  </r>
  <r>
    <x v="0"/>
    <n v="19"/>
    <s v="Netherlands - Ecuador"/>
    <s v="1:0"/>
    <s v="Netherlands"/>
    <s v="Ecuador"/>
    <n v="1"/>
    <n v="0"/>
    <s v="Netherlands"/>
    <b v="0"/>
    <n v="0"/>
    <b v="0"/>
    <n v="0"/>
  </r>
  <r>
    <x v="0"/>
    <n v="20"/>
    <s v="England - USA"/>
    <s v="1:0"/>
    <s v="England"/>
    <s v="USA"/>
    <n v="1"/>
    <n v="0"/>
    <s v="England"/>
    <b v="0"/>
    <n v="0"/>
    <b v="0"/>
    <n v="0"/>
  </r>
  <r>
    <x v="0"/>
    <n v="21"/>
    <s v="Tunisia - Australia"/>
    <s v="1:0"/>
    <s v="Tunisia"/>
    <s v="Australia"/>
    <n v="1"/>
    <n v="0"/>
    <s v="Tunisia"/>
    <b v="0"/>
    <n v="0"/>
    <b v="0"/>
    <n v="0"/>
  </r>
  <r>
    <x v="0"/>
    <n v="22"/>
    <s v="Poland - Saudi Arabia"/>
    <s v="1:0"/>
    <s v="Poland"/>
    <s v="Saudi Arabia"/>
    <n v="1"/>
    <n v="0"/>
    <s v="Poland"/>
    <b v="0"/>
    <n v="0"/>
    <b v="0"/>
    <n v="0"/>
  </r>
  <r>
    <x v="0"/>
    <n v="23"/>
    <s v="France - Denmark"/>
    <s v="1:0"/>
    <s v="France"/>
    <s v="Denmark"/>
    <n v="1"/>
    <n v="0"/>
    <s v="France"/>
    <b v="0"/>
    <n v="0"/>
    <b v="0"/>
    <n v="0"/>
  </r>
  <r>
    <x v="0"/>
    <n v="24"/>
    <s v="Argentina - Mexico"/>
    <s v="1:0"/>
    <s v="Argentina"/>
    <s v="Mexico"/>
    <n v="1"/>
    <n v="0"/>
    <s v="Argentina"/>
    <b v="0"/>
    <n v="0"/>
    <b v="0"/>
    <n v="0"/>
  </r>
  <r>
    <x v="0"/>
    <n v="25"/>
    <s v="Japan - Costa Rica"/>
    <s v="1:0"/>
    <s v="Japan"/>
    <s v="Costa Rica"/>
    <n v="1"/>
    <n v="0"/>
    <s v="Japan"/>
    <b v="0"/>
    <n v="0"/>
    <b v="0"/>
    <n v="0"/>
  </r>
  <r>
    <x v="0"/>
    <n v="26"/>
    <s v="Belgium - Morocco"/>
    <s v="1:0"/>
    <s v="Belgium"/>
    <s v="Morocco"/>
    <n v="1"/>
    <n v="0"/>
    <s v="Belgium"/>
    <b v="0"/>
    <n v="0"/>
    <b v="0"/>
    <n v="0"/>
  </r>
  <r>
    <x v="0"/>
    <n v="27"/>
    <s v="Croatia - Canada"/>
    <s v="1:0"/>
    <s v="Croatia"/>
    <s v="Canada"/>
    <n v="1"/>
    <n v="0"/>
    <s v="Croatia"/>
    <b v="0"/>
    <n v="0"/>
    <b v="0"/>
    <n v="0"/>
  </r>
  <r>
    <x v="0"/>
    <n v="28"/>
    <s v="Spain - Germany"/>
    <s v="1:0"/>
    <s v="Spain"/>
    <s v="Germany"/>
    <n v="1"/>
    <n v="0"/>
    <s v="Spain"/>
    <b v="0"/>
    <n v="0"/>
    <b v="0"/>
    <n v="0"/>
  </r>
  <r>
    <x v="0"/>
    <n v="29"/>
    <s v="Cameroon - Serbia"/>
    <s v="1:0"/>
    <s v="Cameroon"/>
    <s v="Serbia"/>
    <n v="1"/>
    <n v="0"/>
    <s v="Cameroon"/>
    <b v="0"/>
    <n v="0"/>
    <b v="0"/>
    <n v="0"/>
  </r>
  <r>
    <x v="0"/>
    <n v="30"/>
    <s v="Korea Republic - Ghana"/>
    <s v="1:0"/>
    <s v="Korea Republic"/>
    <s v="Ghana"/>
    <n v="1"/>
    <n v="0"/>
    <s v="Korea Republic"/>
    <b v="0"/>
    <n v="0"/>
    <b v="0"/>
    <n v="0"/>
  </r>
  <r>
    <x v="0"/>
    <n v="31"/>
    <s v="Brazil - Switzerland"/>
    <s v="1:0"/>
    <s v="Brazil"/>
    <s v="Switzerland"/>
    <n v="1"/>
    <n v="0"/>
    <s v="Brazil"/>
    <b v="0"/>
    <n v="0"/>
    <b v="0"/>
    <n v="0"/>
  </r>
  <r>
    <x v="0"/>
    <n v="32"/>
    <s v="Portugal - Uruguay"/>
    <s v="1:0"/>
    <s v="Portugal"/>
    <s v="Uruguay"/>
    <n v="1"/>
    <n v="0"/>
    <s v="Portugal"/>
    <b v="0"/>
    <n v="0"/>
    <b v="0"/>
    <n v="0"/>
  </r>
  <r>
    <x v="0"/>
    <n v="33"/>
    <s v="Wales - England"/>
    <s v="1:0"/>
    <s v="Wales"/>
    <s v="England"/>
    <n v="1"/>
    <n v="0"/>
    <s v="Wales"/>
    <b v="0"/>
    <n v="0"/>
    <b v="0"/>
    <n v="0"/>
  </r>
  <r>
    <x v="0"/>
    <n v="34"/>
    <s v="Iran - USA"/>
    <s v="1:0"/>
    <s v="Iran"/>
    <s v="USA"/>
    <n v="1"/>
    <n v="0"/>
    <s v="Iran"/>
    <b v="0"/>
    <n v="0"/>
    <b v="0"/>
    <n v="0"/>
  </r>
  <r>
    <x v="0"/>
    <n v="35"/>
    <s v="Ecuador - Senegal"/>
    <s v="1:0"/>
    <s v="Ecuador"/>
    <s v="Senegal"/>
    <n v="1"/>
    <n v="0"/>
    <s v="Ecuador"/>
    <b v="0"/>
    <n v="0"/>
    <b v="0"/>
    <n v="0"/>
  </r>
  <r>
    <x v="0"/>
    <n v="36"/>
    <s v="Netherlands - Qatar"/>
    <s v="1:0"/>
    <s v="Netherlands"/>
    <s v="Qatar"/>
    <n v="1"/>
    <n v="0"/>
    <s v="Netherlands"/>
    <b v="0"/>
    <n v="0"/>
    <b v="0"/>
    <n v="0"/>
  </r>
  <r>
    <x v="0"/>
    <n v="37"/>
    <s v="Australia - Denmark"/>
    <s v="1:0"/>
    <s v="Australia"/>
    <s v="Denmark"/>
    <n v="1"/>
    <n v="0"/>
    <s v="Australia"/>
    <b v="0"/>
    <n v="0"/>
    <b v="0"/>
    <n v="0"/>
  </r>
  <r>
    <x v="0"/>
    <n v="38"/>
    <s v="Tunisia - France"/>
    <s v="1:0"/>
    <s v="Tunisia"/>
    <s v="France"/>
    <n v="1"/>
    <n v="0"/>
    <s v="Tunisia"/>
    <b v="0"/>
    <n v="0"/>
    <b v="0"/>
    <n v="0"/>
  </r>
  <r>
    <x v="0"/>
    <n v="39"/>
    <s v="Poland - Argentina"/>
    <s v="1:0"/>
    <s v="Poland"/>
    <s v="Argentina"/>
    <n v="1"/>
    <n v="0"/>
    <s v="Poland"/>
    <b v="0"/>
    <n v="0"/>
    <b v="0"/>
    <n v="0"/>
  </r>
  <r>
    <x v="0"/>
    <n v="40"/>
    <s v="Saudi Arabia - Mexico"/>
    <s v="1:0"/>
    <s v="Saudi Arabia"/>
    <s v="Mexico"/>
    <n v="1"/>
    <n v="0"/>
    <s v="Saudi Arabia"/>
    <b v="0"/>
    <n v="0"/>
    <b v="0"/>
    <n v="0"/>
  </r>
  <r>
    <x v="0"/>
    <n v="41"/>
    <s v="Croatia - Belgium"/>
    <s v="1:0"/>
    <s v="Croatia"/>
    <s v="Belgium"/>
    <n v="1"/>
    <n v="0"/>
    <s v="Croatia"/>
    <b v="0"/>
    <n v="0"/>
    <b v="0"/>
    <n v="0"/>
  </r>
  <r>
    <x v="0"/>
    <n v="42"/>
    <s v="Canada - Morocco"/>
    <s v="1:0"/>
    <s v="Canada"/>
    <s v="Morocco"/>
    <n v="1"/>
    <n v="0"/>
    <s v="Canada"/>
    <b v="0"/>
    <n v="0"/>
    <b v="0"/>
    <n v="0"/>
  </r>
  <r>
    <x v="0"/>
    <n v="43"/>
    <s v="Japan - Spain"/>
    <s v="1:0"/>
    <s v="Japan"/>
    <s v="Spain"/>
    <n v="1"/>
    <n v="0"/>
    <s v="Japan"/>
    <b v="0"/>
    <n v="0"/>
    <b v="0"/>
    <n v="0"/>
  </r>
  <r>
    <x v="0"/>
    <n v="44"/>
    <s v="Costa Rica - Germany"/>
    <s v="1:0"/>
    <s v="Costa Rica"/>
    <s v="Germany"/>
    <n v="1"/>
    <n v="0"/>
    <s v="Costa Rica"/>
    <b v="0"/>
    <n v="0"/>
    <b v="0"/>
    <n v="0"/>
  </r>
  <r>
    <x v="0"/>
    <n v="45"/>
    <s v="Ghana - Uruguay"/>
    <s v="1:0"/>
    <s v="Ghana"/>
    <s v="Uruguay"/>
    <n v="1"/>
    <n v="0"/>
    <s v="Ghana"/>
    <b v="0"/>
    <n v="0"/>
    <b v="0"/>
    <n v="0"/>
  </r>
  <r>
    <x v="0"/>
    <n v="46"/>
    <s v="Korea Republic - Portugal"/>
    <s v="1:0"/>
    <s v="Korea Republic"/>
    <s v="Portugal"/>
    <n v="1"/>
    <n v="0"/>
    <s v="Korea Republic"/>
    <b v="0"/>
    <n v="0"/>
    <b v="0"/>
    <n v="0"/>
  </r>
  <r>
    <x v="0"/>
    <n v="47"/>
    <s v="Serbia - Switzerland"/>
    <s v="1:0"/>
    <s v="Serbia"/>
    <s v="Switzerland"/>
    <n v="1"/>
    <n v="0"/>
    <s v="Serbia"/>
    <b v="0"/>
    <n v="0"/>
    <b v="0"/>
    <n v="0"/>
  </r>
  <r>
    <x v="0"/>
    <n v="48"/>
    <s v="Cameroon - Brazil"/>
    <s v="1:0"/>
    <s v="Cameroon"/>
    <s v="Brazil"/>
    <n v="1"/>
    <n v="0"/>
    <s v="Cameroon"/>
    <b v="0"/>
    <n v="0"/>
    <b v="0"/>
    <n v="0"/>
  </r>
  <r>
    <x v="0"/>
    <n v="49"/>
    <s v="Netherlands - England"/>
    <s v="1:0"/>
    <s v="Netherlands"/>
    <s v="England"/>
    <n v="1"/>
    <n v="0"/>
    <s v="Netherlands"/>
    <b v="0"/>
    <n v="0"/>
    <b v="0"/>
    <n v="0"/>
  </r>
  <r>
    <x v="0"/>
    <n v="50"/>
    <s v="Poland - France"/>
    <s v="1:0"/>
    <s v="Poland"/>
    <s v="France"/>
    <n v="1"/>
    <n v="0"/>
    <s v="Poland"/>
    <b v="0"/>
    <n v="0"/>
    <b v="0"/>
    <n v="0"/>
  </r>
  <r>
    <x v="0"/>
    <n v="51"/>
    <s v="Wales - Qatar"/>
    <s v="1:0"/>
    <s v="Wales"/>
    <s v="Qatar"/>
    <n v="1"/>
    <n v="0"/>
    <s v="Wales"/>
    <b v="0"/>
    <n v="0"/>
    <b v="0"/>
    <n v="0"/>
  </r>
  <r>
    <x v="0"/>
    <n v="52"/>
    <s v="Tunisia - Argentina"/>
    <s v="1:0"/>
    <s v="Tunisia"/>
    <s v="Argentina"/>
    <n v="1"/>
    <n v="0"/>
    <s v="Tunisia"/>
    <b v="0"/>
    <n v="0"/>
    <b v="0"/>
    <n v="0"/>
  </r>
  <r>
    <x v="0"/>
    <n v="53"/>
    <s v="Japan - Belgium"/>
    <s v="1:0"/>
    <s v="Japan"/>
    <s v="Belgium"/>
    <n v="1"/>
    <n v="0"/>
    <s v="Japan"/>
    <b v="0"/>
    <n v="0"/>
    <b v="0"/>
    <n v="0"/>
  </r>
  <r>
    <x v="0"/>
    <n v="54"/>
    <s v="Cameroon - Portugal"/>
    <s v="1:0"/>
    <s v="Cameroon"/>
    <s v="Portugal"/>
    <n v="1"/>
    <n v="0"/>
    <s v="Cameroon"/>
    <b v="0"/>
    <n v="0"/>
    <b v="0"/>
    <n v="0"/>
  </r>
  <r>
    <x v="0"/>
    <n v="55"/>
    <s v="Croatia - Spain"/>
    <s v="1:0"/>
    <s v="Croatia"/>
    <s v="Spain"/>
    <n v="1"/>
    <n v="0"/>
    <s v="Croatia"/>
    <b v="0"/>
    <n v="0"/>
    <b v="0"/>
    <n v="0"/>
  </r>
  <r>
    <x v="0"/>
    <n v="56"/>
    <s v="Korea Republic - Brazil"/>
    <s v="1:0"/>
    <s v="Korea Republic"/>
    <s v="Brazil"/>
    <n v="1"/>
    <n v="0"/>
    <s v="Korea Republic"/>
    <b v="0"/>
    <n v="0"/>
    <b v="0"/>
    <n v="0"/>
  </r>
  <r>
    <x v="0"/>
    <n v="57"/>
    <s v="Netherlands - Poland"/>
    <s v="1:0"/>
    <s v="Netherlands"/>
    <s v="Poland"/>
    <n v="1"/>
    <n v="0"/>
    <s v="Netherlands"/>
    <b v="0"/>
    <n v="0"/>
    <b v="0"/>
    <n v="0"/>
  </r>
  <r>
    <x v="0"/>
    <n v="58"/>
    <s v="Japan - Cameroon"/>
    <s v="1:0"/>
    <s v="Japan"/>
    <s v="Cameroon"/>
    <n v="1"/>
    <n v="0"/>
    <s v="Japan"/>
    <b v="0"/>
    <n v="0"/>
    <b v="0"/>
    <n v="0"/>
  </r>
  <r>
    <x v="0"/>
    <n v="59"/>
    <s v="Wales - Tunisia"/>
    <s v="1:0"/>
    <s v="Wales"/>
    <s v="Tunisia"/>
    <n v="1"/>
    <n v="0"/>
    <s v="Wales"/>
    <b v="0"/>
    <n v="0"/>
    <b v="0"/>
    <n v="0"/>
  </r>
  <r>
    <x v="0"/>
    <n v="60"/>
    <s v="Croatia - Korea Republic"/>
    <s v="1:0"/>
    <s v="Croatia"/>
    <s v="Korea Republic"/>
    <n v="1"/>
    <n v="0"/>
    <s v="Croatia"/>
    <b v="0"/>
    <n v="0"/>
    <b v="0"/>
    <n v="0"/>
  </r>
  <r>
    <x v="0"/>
    <n v="61"/>
    <s v="Netherlands - Japan"/>
    <s v="1:0"/>
    <s v="Netherlands"/>
    <s v="Japan"/>
    <n v="1"/>
    <n v="0"/>
    <s v="Netherlands"/>
    <b v="0"/>
    <n v="0"/>
    <b v="0"/>
    <n v="0"/>
  </r>
  <r>
    <x v="0"/>
    <n v="62"/>
    <s v="Wales - Croatia"/>
    <s v="1:0"/>
    <s v="Wales"/>
    <s v="Croatia"/>
    <n v="1"/>
    <n v="0"/>
    <s v="Wales"/>
    <b v="0"/>
    <n v="0"/>
    <b v="0"/>
    <n v="0"/>
  </r>
  <r>
    <x v="0"/>
    <n v="63"/>
    <s v="Japan - Croatia"/>
    <s v="1:0"/>
    <s v="Japan"/>
    <s v="Croatia"/>
    <n v="1"/>
    <n v="0"/>
    <s v="Japan"/>
    <b v="0"/>
    <n v="0"/>
    <b v="0"/>
    <n v="0"/>
  </r>
  <r>
    <x v="0"/>
    <n v="64"/>
    <s v="Netherlands - Wales"/>
    <s v="1:0"/>
    <s v="Netherlands"/>
    <s v="Wales"/>
    <n v="1"/>
    <n v="0"/>
    <s v="Netherlands"/>
    <b v="0"/>
    <n v="0"/>
    <b v="0"/>
    <n v="0"/>
  </r>
  <r>
    <x v="0"/>
    <s v="RO16"/>
    <s v="Netherlands"/>
    <m/>
    <e v="#VALUE!"/>
    <e v="#VALUE!"/>
    <s v=""/>
    <s v=""/>
    <s v=""/>
    <b v="1"/>
    <n v="0"/>
    <b v="1"/>
    <n v="0"/>
  </r>
  <r>
    <x v="0"/>
    <s v="RO16"/>
    <s v="England"/>
    <m/>
    <e v="#VALUE!"/>
    <e v="#VALUE!"/>
    <s v=""/>
    <s v=""/>
    <s v=""/>
    <b v="1"/>
    <n v="0"/>
    <b v="1"/>
    <n v="0"/>
  </r>
  <r>
    <x v="0"/>
    <s v="RO16"/>
    <s v="Poland"/>
    <m/>
    <e v="#VALUE!"/>
    <e v="#VALUE!"/>
    <s v=""/>
    <s v=""/>
    <s v=""/>
    <b v="1"/>
    <n v="0"/>
    <b v="1"/>
    <n v="0"/>
  </r>
  <r>
    <x v="0"/>
    <s v="RO16"/>
    <s v="France"/>
    <m/>
    <e v="#VALUE!"/>
    <e v="#VALUE!"/>
    <s v=""/>
    <s v=""/>
    <s v=""/>
    <b v="1"/>
    <n v="0"/>
    <b v="1"/>
    <n v="0"/>
  </r>
  <r>
    <x v="0"/>
    <s v="RO16"/>
    <s v="Wales"/>
    <m/>
    <e v="#VALUE!"/>
    <e v="#VALUE!"/>
    <s v=""/>
    <s v=""/>
    <s v=""/>
    <b v="1"/>
    <n v="0"/>
    <b v="1"/>
    <n v="0"/>
  </r>
  <r>
    <x v="0"/>
    <s v="RO16"/>
    <s v="Qatar"/>
    <m/>
    <e v="#VALUE!"/>
    <e v="#VALUE!"/>
    <s v=""/>
    <s v=""/>
    <s v=""/>
    <b v="1"/>
    <n v="0"/>
    <b v="1"/>
    <n v="0"/>
  </r>
  <r>
    <x v="0"/>
    <s v="RO16"/>
    <s v="Tunisia"/>
    <m/>
    <e v="#VALUE!"/>
    <e v="#VALUE!"/>
    <s v=""/>
    <s v=""/>
    <s v=""/>
    <b v="1"/>
    <n v="0"/>
    <b v="1"/>
    <n v="0"/>
  </r>
  <r>
    <x v="0"/>
    <s v="RO16"/>
    <s v="Argentina"/>
    <m/>
    <e v="#VALUE!"/>
    <e v="#VALUE!"/>
    <s v=""/>
    <s v=""/>
    <s v=""/>
    <b v="1"/>
    <n v="0"/>
    <b v="1"/>
    <n v="0"/>
  </r>
  <r>
    <x v="0"/>
    <s v="RO16"/>
    <s v="Japan"/>
    <m/>
    <e v="#VALUE!"/>
    <e v="#VALUE!"/>
    <s v=""/>
    <s v=""/>
    <s v=""/>
    <b v="1"/>
    <n v="0"/>
    <b v="1"/>
    <n v="0"/>
  </r>
  <r>
    <x v="0"/>
    <s v="RO16"/>
    <s v="Belgium"/>
    <m/>
    <e v="#VALUE!"/>
    <e v="#VALUE!"/>
    <s v=""/>
    <s v=""/>
    <s v=""/>
    <b v="1"/>
    <n v="0"/>
    <b v="1"/>
    <n v="0"/>
  </r>
  <r>
    <x v="0"/>
    <s v="RO16"/>
    <s v="Cameroon"/>
    <m/>
    <e v="#VALUE!"/>
    <e v="#VALUE!"/>
    <s v=""/>
    <s v=""/>
    <s v=""/>
    <b v="1"/>
    <n v="0"/>
    <b v="1"/>
    <n v="0"/>
  </r>
  <r>
    <x v="0"/>
    <s v="RO16"/>
    <s v="Portugal"/>
    <m/>
    <e v="#VALUE!"/>
    <e v="#VALUE!"/>
    <s v=""/>
    <s v=""/>
    <s v=""/>
    <b v="1"/>
    <n v="0"/>
    <b v="1"/>
    <n v="0"/>
  </r>
  <r>
    <x v="0"/>
    <s v="RO16"/>
    <s v="Croatia"/>
    <m/>
    <e v="#VALUE!"/>
    <e v="#VALUE!"/>
    <s v=""/>
    <s v=""/>
    <s v=""/>
    <b v="1"/>
    <n v="0"/>
    <b v="1"/>
    <n v="0"/>
  </r>
  <r>
    <x v="0"/>
    <s v="RO16"/>
    <s v="Spain"/>
    <m/>
    <e v="#VALUE!"/>
    <e v="#VALUE!"/>
    <s v=""/>
    <s v=""/>
    <s v=""/>
    <b v="1"/>
    <n v="0"/>
    <b v="1"/>
    <n v="0"/>
  </r>
  <r>
    <x v="0"/>
    <s v="RO16"/>
    <s v="Korea Republic"/>
    <m/>
    <e v="#VALUE!"/>
    <e v="#VALUE!"/>
    <s v=""/>
    <s v=""/>
    <s v=""/>
    <b v="1"/>
    <n v="0"/>
    <b v="1"/>
    <n v="0"/>
  </r>
  <r>
    <x v="0"/>
    <s v="RO16"/>
    <s v="Brazil"/>
    <m/>
    <e v="#VALUE!"/>
    <e v="#VALUE!"/>
    <s v=""/>
    <s v=""/>
    <s v=""/>
    <b v="1"/>
    <n v="0"/>
    <b v="1"/>
    <n v="0"/>
  </r>
  <r>
    <x v="0"/>
    <s v="QF"/>
    <s v="Netherlands"/>
    <m/>
    <e v="#VALUE!"/>
    <e v="#VALUE!"/>
    <s v=""/>
    <s v=""/>
    <s v=""/>
    <b v="1"/>
    <n v="0"/>
    <b v="1"/>
    <n v="0"/>
  </r>
  <r>
    <x v="0"/>
    <s v="QF"/>
    <s v="Poland"/>
    <m/>
    <e v="#VALUE!"/>
    <e v="#VALUE!"/>
    <s v=""/>
    <s v=""/>
    <s v=""/>
    <b v="1"/>
    <n v="0"/>
    <b v="1"/>
    <n v="0"/>
  </r>
  <r>
    <x v="0"/>
    <s v="QF"/>
    <s v="Japan"/>
    <m/>
    <e v="#VALUE!"/>
    <e v="#VALUE!"/>
    <s v=""/>
    <s v=""/>
    <s v=""/>
    <b v="1"/>
    <n v="0"/>
    <b v="1"/>
    <n v="0"/>
  </r>
  <r>
    <x v="0"/>
    <s v="QF"/>
    <s v="Cameroon"/>
    <m/>
    <e v="#VALUE!"/>
    <e v="#VALUE!"/>
    <s v=""/>
    <s v=""/>
    <s v=""/>
    <b v="1"/>
    <n v="0"/>
    <b v="1"/>
    <n v="0"/>
  </r>
  <r>
    <x v="0"/>
    <s v="QF"/>
    <s v="Wales"/>
    <m/>
    <e v="#VALUE!"/>
    <e v="#VALUE!"/>
    <s v=""/>
    <s v=""/>
    <s v=""/>
    <b v="1"/>
    <n v="0"/>
    <b v="1"/>
    <n v="0"/>
  </r>
  <r>
    <x v="0"/>
    <s v="QF"/>
    <s v="Tunisia"/>
    <m/>
    <e v="#VALUE!"/>
    <e v="#VALUE!"/>
    <s v=""/>
    <s v=""/>
    <s v=""/>
    <b v="1"/>
    <n v="0"/>
    <b v="1"/>
    <n v="0"/>
  </r>
  <r>
    <x v="0"/>
    <s v="QF"/>
    <s v="Croatia"/>
    <m/>
    <e v="#VALUE!"/>
    <e v="#VALUE!"/>
    <s v=""/>
    <s v=""/>
    <s v=""/>
    <b v="1"/>
    <n v="0"/>
    <b v="1"/>
    <n v="0"/>
  </r>
  <r>
    <x v="0"/>
    <s v="QF"/>
    <s v="Korea Republic"/>
    <m/>
    <e v="#VALUE!"/>
    <e v="#VALUE!"/>
    <s v=""/>
    <s v=""/>
    <s v=""/>
    <b v="1"/>
    <n v="0"/>
    <b v="1"/>
    <n v="0"/>
  </r>
  <r>
    <x v="0"/>
    <s v="SF"/>
    <s v="Netherlands"/>
    <m/>
    <e v="#VALUE!"/>
    <e v="#VALUE!"/>
    <s v=""/>
    <s v=""/>
    <s v=""/>
    <b v="1"/>
    <n v="0"/>
    <b v="1"/>
    <n v="0"/>
  </r>
  <r>
    <x v="0"/>
    <s v="SF"/>
    <s v="Japan"/>
    <m/>
    <e v="#VALUE!"/>
    <e v="#VALUE!"/>
    <s v=""/>
    <s v=""/>
    <s v=""/>
    <b v="1"/>
    <n v="0"/>
    <b v="1"/>
    <n v="0"/>
  </r>
  <r>
    <x v="0"/>
    <s v="SF"/>
    <s v="Wales"/>
    <m/>
    <e v="#VALUE!"/>
    <e v="#VALUE!"/>
    <s v=""/>
    <s v=""/>
    <s v=""/>
    <b v="1"/>
    <n v="0"/>
    <b v="1"/>
    <n v="0"/>
  </r>
  <r>
    <x v="0"/>
    <s v="SF"/>
    <s v="Croatia"/>
    <m/>
    <e v="#VALUE!"/>
    <e v="#VALUE!"/>
    <s v=""/>
    <s v=""/>
    <s v=""/>
    <b v="1"/>
    <n v="0"/>
    <b v="1"/>
    <n v="0"/>
  </r>
  <r>
    <x v="0"/>
    <s v="3P"/>
    <s v="Japan"/>
    <m/>
    <e v="#VALUE!"/>
    <e v="#VALUE!"/>
    <s v=""/>
    <s v=""/>
    <s v=""/>
    <b v="1"/>
    <n v="0"/>
    <b v="1"/>
    <n v="0"/>
  </r>
  <r>
    <x v="0"/>
    <s v="3P"/>
    <s v="Croatia"/>
    <m/>
    <e v="#VALUE!"/>
    <e v="#VALUE!"/>
    <s v=""/>
    <s v=""/>
    <s v=""/>
    <b v="1"/>
    <n v="0"/>
    <b v="1"/>
    <n v="0"/>
  </r>
  <r>
    <x v="0"/>
    <s v="F"/>
    <s v="Netherlands"/>
    <m/>
    <e v="#VALUE!"/>
    <e v="#VALUE!"/>
    <s v=""/>
    <s v=""/>
    <s v=""/>
    <b v="1"/>
    <n v="0"/>
    <b v="1"/>
    <n v="0"/>
  </r>
  <r>
    <x v="0"/>
    <s v="F"/>
    <s v="Wales"/>
    <m/>
    <e v="#VALUE!"/>
    <e v="#VALUE!"/>
    <s v=""/>
    <s v=""/>
    <s v=""/>
    <b v="1"/>
    <n v="0"/>
    <b v="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CC31B4-55BC-4D5F-B9BF-BF741EE082F0}" name="PivotTable2" cacheId="187" applyNumberFormats="0" applyBorderFormats="0" applyFontFormats="0" applyPatternFormats="0" applyAlignmentFormats="0" applyWidthHeightFormats="1" dataCaption="Values" updatedVersion="8" minRefreshableVersion="3" rowGrandTotals="0" itemPrintTitles="1" createdVersion="8" indent="0" multipleFieldFilters="0" rowHeaderCaption="NAME">
  <location ref="O1:P2" firstHeaderRow="1" firstDataRow="1" firstDataCol="1"/>
  <pivotFields count="13">
    <pivotField axis="axisRow" showAll="0">
      <items count="4">
        <item m="1" x="2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1">
    <i>
      <x v="2"/>
    </i>
  </rowItems>
  <colItems count="1">
    <i/>
  </colItems>
  <dataFields count="1">
    <dataField name="TOTAL POINTS " fld="12" baseField="0" baseItem="0"/>
  </dataFields>
  <formats count="5">
    <format dxfId="51">
      <pivotArea type="all" dataOnly="0" outline="0" fieldPosition="0"/>
    </format>
    <format dxfId="50">
      <pivotArea outline="0" collapsedLevelsAreSubtotals="1" fieldPosition="0"/>
    </format>
    <format dxfId="49">
      <pivotArea field="0" type="button" dataOnly="0" labelOnly="1" outline="0" axis="axisRow" fieldPosition="0"/>
    </format>
    <format dxfId="48">
      <pivotArea dataOnly="0" labelOnly="1" fieldPosition="0">
        <references count="1">
          <reference field="0" count="0"/>
        </references>
      </pivotArea>
    </format>
    <format dxfId="47">
      <pivotArea dataOnly="0" labelOnly="1" outline="0" axis="axisValues" fieldPosition="0"/>
    </format>
  </formats>
  <pivotTableStyleInfo name="PivotStyleDark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6587EB8-D042-44AA-A12E-AB1253C0CD28}" name="Table169" displayName="Table169" ref="B3:T51" totalsRowShown="0" headerRowDxfId="109" dataDxfId="108">
  <sortState xmlns:xlrd2="http://schemas.microsoft.com/office/spreadsheetml/2017/richdata2" ref="B4:U51">
    <sortCondition ref="B3:B51"/>
  </sortState>
  <tableColumns count="19">
    <tableColumn id="20" xr3:uid="{51ACAC18-1E41-4DD8-9254-B1C725723032}" name="GAME #" dataDxfId="107"/>
    <tableColumn id="1" xr3:uid="{7768B9F1-B61E-4827-B34F-C48196B0E4B3}" name="GROUP" dataDxfId="106"/>
    <tableColumn id="2" xr3:uid="{7AF81D13-65B6-4B91-A5BD-2AB906A7D5D0}" name="DATE" dataDxfId="105"/>
    <tableColumn id="3" xr3:uid="{249ED004-B241-4E6B-B9BE-EF716AA3635B}" name="STADIUM" dataDxfId="104"/>
    <tableColumn id="4" xr3:uid="{942E226B-3664-427F-A7FB-3CDA321DE401}" name="TIME" dataDxfId="103"/>
    <tableColumn id="14" xr3:uid="{6AF9267A-7FA3-4147-8A0A-17D9825C00E6}" name="YOUR LOCAL TIME" dataDxfId="102">
      <calculatedColumnFormula>(D4+F4)+IF($A$7&gt;=0,TIMEVALUE($A$7&amp;":00"),-TIMEVALUE(ABS($A$7)&amp;":00"))</calculatedColumnFormula>
    </tableColumn>
    <tableColumn id="5" xr3:uid="{D37B0F9C-90B2-4183-8749-E6811BE7C390}" name="TEAMS" dataDxfId="101"/>
    <tableColumn id="6" xr3:uid="{D2141861-6741-4657-B253-ADB19EC88389}" name="SCORE" dataDxfId="100"/>
    <tableColumn id="7" xr3:uid="{7154BBE6-DF0A-491E-9CB5-337310BF5AFD}" name="WINNER / RESULT" dataDxfId="99">
      <calculatedColumnFormula>IF(Table169[[#This Row],[SCORE]]="","",IF(O4=P4,"Draw",IF(O4&gt;P4,K4,L4)))</calculatedColumnFormula>
    </tableColumn>
    <tableColumn id="8" xr3:uid="{086C1FD5-AFFF-4408-B04C-50A405DE24A2}" name="Team 1" dataDxfId="98">
      <calculatedColumnFormula>IF(Table169[[#This Row],[TEAMS]]="","",LEFT(H4,FIND(" -",H4,1)-1))</calculatedColumnFormula>
    </tableColumn>
    <tableColumn id="9" xr3:uid="{CD7D089A-DFA6-46C4-8D35-5388D2954822}" name="Team 2" dataDxfId="97">
      <calculatedColumnFormula>IF(Table169[[#This Row],[TEAMS]]="","",MID(H4,FIND("-",H4,1)+2,LEN(H4)-FIND("-",H4,1)+2))</calculatedColumnFormula>
    </tableColumn>
    <tableColumn id="12" xr3:uid="{BD21CDDA-A896-4046-8803-7D3C066C4419}" name="Winner" dataDxfId="96">
      <calculatedColumnFormula>IF(Table169[[#This Row],[Team 1 Goals]]&gt;Table169[[#This Row],[Team 2 Goals]],Table169[[#This Row],[Team 1]],IF(Table169[[#This Row],[Team 2 Goals]]&gt;Table169[[#This Row],[Team 1 Goals]],Table169[[#This Row],[Team 2]],""))</calculatedColumnFormula>
    </tableColumn>
    <tableColumn id="13" xr3:uid="{C31512AD-9C64-45EB-BB27-974E5C46C71F}" name="Loser" dataDxfId="95">
      <calculatedColumnFormula>IF(Table169[[#This Row],[Winner]]=Table169[[#This Row],[Team 1]],Table169[[#This Row],[Team 2]],IF(Table169[[#This Row],[Winner]]=Table169[[#This Row],[Team 2]],Table169[[#This Row],[Team 1]],""))</calculatedColumnFormula>
    </tableColumn>
    <tableColumn id="10" xr3:uid="{19449255-038C-4972-8824-29B9395813C1}" name="Team 1 Goals" dataDxfId="94">
      <calculatedColumnFormula>IF(Table169[[#This Row],[SCORE]]="","",LEFT(I4,FIND(":",I4,1)-1)*1)</calculatedColumnFormula>
    </tableColumn>
    <tableColumn id="11" xr3:uid="{D0A0AFAD-A4A4-45C4-907A-FC7686A4A5E3}" name="Team 2 Goals" dataDxfId="93">
      <calculatedColumnFormula>IF(Table169[[#This Row],[SCORE]]="","",MID(I4,FIND(":",I4,1)+1,LEN(I4)-FIND(":",I4,1)+1)*1)</calculatedColumnFormula>
    </tableColumn>
    <tableColumn id="18" xr3:uid="{462CABB4-41B7-490D-8730-2B75A5FF9EC5}" name="Team 1 GD" dataDxfId="92">
      <calculatedColumnFormula>IF(OR(Table169[[#This Row],[Team 1 Goals]]="",Table169[[#This Row],[Team 2 Goals]]=""),"",Table169[[#This Row],[Team 1 Goals]]-Table169[[#This Row],[Team 2 Goals]])</calculatedColumnFormula>
    </tableColumn>
    <tableColumn id="19" xr3:uid="{CDCFFB00-D7DB-4897-A997-C0B8058FC005}" name="Team 2 GD" dataDxfId="91">
      <calculatedColumnFormula>IF(OR(Table169[[#This Row],[Team 1 Goals]]="",Table169[[#This Row],[Team 2 Goals]]=""),"",Table169[[#This Row],[Team 2 Goals]]-Table169[[#This Row],[Team 1 Goals]])</calculatedColumnFormula>
    </tableColumn>
    <tableColumn id="16" xr3:uid="{912A0E0C-1C3F-48A0-A0CD-66029BE19A7F}" name="Team 1 Points" dataDxfId="90">
      <calculatedColumnFormula>IF(Table169[[#This Row],[SCORE]]="","",IF(Table169[[#This Row],[WINNER / RESULT]]="Draw",1,IF(Table169[[#This Row],[WINNER / RESULT]]=Table169[[#This Row],[Team 1]],3,0)))</calculatedColumnFormula>
    </tableColumn>
    <tableColumn id="17" xr3:uid="{2C509A51-F753-4252-91B6-8C9B8A39ADB9}" name="Team 2 Points" dataDxfId="89">
      <calculatedColumnFormula>IF(Table169[[#This Row],[SCORE]]="","",IF(Table169[[#This Row],[WINNER / RESULT]]="Draw",1,IF(Table169[[#This Row],[WINNER / RESULT]]=Table169[[#This Row],[Team 2]],3,0)))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ECF022A5-463E-4916-8EAE-CA0D8BB283A6}" name="Table3710" displayName="Table3710" ref="A8:A16" totalsRowShown="0" headerRowDxfId="88" dataDxfId="87">
  <autoFilter ref="A8:A16" xr:uid="{C8F70F5F-A509-4503-A63F-302E81E43DB3}"/>
  <tableColumns count="1">
    <tableColumn id="1" xr3:uid="{7B1762CA-0C92-4620-94B7-7A9371B272C6}" name="Watchlist" dataDxfId="86"/>
  </tableColumns>
  <tableStyleInfo name="TableStyleMedium1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B0625D-507D-43D9-A19C-2EB7BE5DA7D7}" name="Table4811" displayName="Table4811" ref="FA3:FB21" insertRowShift="1" totalsRowShown="0" headerRowDxfId="85" dataDxfId="83" headerRowBorderDxfId="84">
  <autoFilter ref="FA3:FB21" xr:uid="{E2AE4F59-98F2-409B-9FFC-D496749996F0}"/>
  <tableColumns count="2">
    <tableColumn id="1" xr3:uid="{91E46BA3-B22C-49AB-B5CE-9675BBBDEA33}" name="Team" dataDxfId="82"/>
    <tableColumn id="2" xr3:uid="{875FC17F-42B9-405E-91E7-9D0683680A80}" name="Override" dataDxfId="81"/>
  </tableColumns>
  <tableStyleInfo name="TableStyleMedium2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02CE5E0-5957-46CB-BA4A-00D2F570E5C4}" name="Table16" displayName="Table16" ref="B3:T51" totalsRowShown="0" headerRowDxfId="80" dataDxfId="79">
  <sortState xmlns:xlrd2="http://schemas.microsoft.com/office/spreadsheetml/2017/richdata2" ref="B4:U51">
    <sortCondition ref="B3:B51"/>
  </sortState>
  <tableColumns count="19">
    <tableColumn id="20" xr3:uid="{C6F12807-64DC-44DD-B440-BA5469569780}" name="GAME #" dataDxfId="78"/>
    <tableColumn id="1" xr3:uid="{20C748F7-3C36-4871-BD87-7DF253F1695A}" name="GROUP" dataDxfId="77"/>
    <tableColumn id="2" xr3:uid="{FE8A4802-AA3F-435A-B862-6B077A84EC50}" name="DATE" dataDxfId="76"/>
    <tableColumn id="3" xr3:uid="{E9C85C7C-416E-4508-9B10-7A736760584D}" name="STADIUM" dataDxfId="75"/>
    <tableColumn id="4" xr3:uid="{5706A584-94B5-4E03-9857-C8C24FCE5BEA}" name="TIME" dataDxfId="74"/>
    <tableColumn id="14" xr3:uid="{F62DFD42-26C4-4C92-A809-9991E2BA8104}" name="YOUR LOCAL TIME" dataDxfId="73">
      <calculatedColumnFormula>(D4+F4)+IF($A$7&gt;=0,TIMEVALUE($A$7&amp;":00"),-TIMEVALUE(ABS($A$7)&amp;":00"))</calculatedColumnFormula>
    </tableColumn>
    <tableColumn id="5" xr3:uid="{92E4572A-1D77-41A1-AECE-C14F9510809E}" name="TEAMS" dataDxfId="72"/>
    <tableColumn id="6" xr3:uid="{97194D86-7038-4F06-A745-870CB66FBF95}" name="SCORE" dataDxfId="71"/>
    <tableColumn id="7" xr3:uid="{737C14B0-5EA0-4CCD-9789-C4745E3BD705}" name="WINNER / RESULT" dataDxfId="70">
      <calculatedColumnFormula>IF(Table16[[#This Row],[SCORE]]="","",IF(O4=P4,"Draw",IF(O4&gt;P4,K4,L4)))</calculatedColumnFormula>
    </tableColumn>
    <tableColumn id="8" xr3:uid="{E6676EDF-432A-437A-8B1A-F66FB22CBB20}" name="Team 1" dataDxfId="69">
      <calculatedColumnFormula>IF(Table16[[#This Row],[TEAMS]]="","",LEFT(H4,FIND(" -",H4,1)-1))</calculatedColumnFormula>
    </tableColumn>
    <tableColumn id="9" xr3:uid="{804FB8E6-EA6E-4BCB-B8F8-4188B1B29E88}" name="Team 2" dataDxfId="68">
      <calculatedColumnFormula>IF(Table16[[#This Row],[TEAMS]]="","",MID(H4,FIND("-",H4,1)+2,LEN(H4)-FIND("-",H4,1)+2))</calculatedColumnFormula>
    </tableColumn>
    <tableColumn id="12" xr3:uid="{7BA87657-F6E5-4EE3-B73E-64E666B31F65}" name="Winner" dataDxfId="67">
      <calculatedColumnFormula>IF(Table16[[#This Row],[Team 1 Goals]]&gt;Table16[[#This Row],[Team 2 Goals]],Table16[[#This Row],[Team 1]],IF(Table16[[#This Row],[Team 2 Goals]]&gt;Table16[[#This Row],[Team 1 Goals]],Table16[[#This Row],[Team 2]],""))</calculatedColumnFormula>
    </tableColumn>
    <tableColumn id="13" xr3:uid="{40F14B13-489D-404A-9E52-22CE602D3BFF}" name="Loser" dataDxfId="66">
      <calculatedColumnFormula>IF(Table16[[#This Row],[Winner]]=Table16[[#This Row],[Team 1]],Table16[[#This Row],[Team 2]],IF(Table16[[#This Row],[Winner]]=Table16[[#This Row],[Team 2]],Table16[[#This Row],[Team 1]],""))</calculatedColumnFormula>
    </tableColumn>
    <tableColumn id="10" xr3:uid="{33AAA6A3-6FAE-4C51-B1C2-BBBD1772F5C9}" name="Team 1 Goals" dataDxfId="65">
      <calculatedColumnFormula>IF(Table16[[#This Row],[SCORE]]="","",LEFT(I4,FIND(":",I4,1)-1)*1)</calculatedColumnFormula>
    </tableColumn>
    <tableColumn id="11" xr3:uid="{1AE655B7-2569-4887-91E0-FE5E6C77F50B}" name="Team 2 Goals" dataDxfId="64">
      <calculatedColumnFormula>IF(Table16[[#This Row],[SCORE]]="","",MID(I4,FIND(":",I4,1)+1,LEN(I4)-FIND(":",I4,1)+1)*1)</calculatedColumnFormula>
    </tableColumn>
    <tableColumn id="18" xr3:uid="{4981B076-1864-44D5-A81A-E5DF99ABEB64}" name="Team 1 GD" dataDxfId="63">
      <calculatedColumnFormula>IF(OR(Table16[[#This Row],[Team 1 Goals]]="",Table16[[#This Row],[Team 2 Goals]]=""),"",Table16[[#This Row],[Team 1 Goals]]-Table16[[#This Row],[Team 2 Goals]])</calculatedColumnFormula>
    </tableColumn>
    <tableColumn id="19" xr3:uid="{49DC43B4-9024-4DFF-A3F9-D0A95088A6F9}" name="Team 2 GD" dataDxfId="62">
      <calculatedColumnFormula>IF(OR(Table16[[#This Row],[Team 1 Goals]]="",Table16[[#This Row],[Team 2 Goals]]=""),"",Table16[[#This Row],[Team 2 Goals]]-Table16[[#This Row],[Team 1 Goals]])</calculatedColumnFormula>
    </tableColumn>
    <tableColumn id="16" xr3:uid="{8FCFC6C5-FE0B-450D-B4A7-14021292833B}" name="Team 1 Points" dataDxfId="61">
      <calculatedColumnFormula>IF(Table16[[#This Row],[SCORE]]="","",IF(Table16[[#This Row],[WINNER / RESULT]]="Draw",1,IF(Table16[[#This Row],[WINNER / RESULT]]=Table16[[#This Row],[Team 1]],3,0)))</calculatedColumnFormula>
    </tableColumn>
    <tableColumn id="17" xr3:uid="{3957C9B7-D8C4-4F8B-A7C9-9BC38784F3FB}" name="Team 2 Points" dataDxfId="60">
      <calculatedColumnFormula>IF(Table16[[#This Row],[SCORE]]="","",IF(Table16[[#This Row],[WINNER / RESULT]]="Draw",1,IF(Table16[[#This Row],[WINNER / RESULT]]=Table16[[#This Row],[Team 2]],3,0)))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5218E04-D768-41FB-A670-91F2988DA6AA}" name="Table37" displayName="Table37" ref="A8:A16" totalsRowShown="0" headerRowDxfId="59" dataDxfId="58">
  <autoFilter ref="A8:A16" xr:uid="{C8F70F5F-A509-4503-A63F-302E81E43DB3}"/>
  <tableColumns count="1">
    <tableColumn id="1" xr3:uid="{A920936E-9D24-4663-9ED3-5899BC8E520C}" name="Watchlist" dataDxfId="57"/>
  </tableColumns>
  <tableStyleInfo name="TableStyleMedium1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A0D6F06-4BD4-4D0E-B0C6-68DB53C81FAE}" name="Table48" displayName="Table48" ref="FA3:FB21" insertRowShift="1" totalsRowShown="0" headerRowDxfId="56" dataDxfId="54" headerRowBorderDxfId="55">
  <autoFilter ref="FA3:FB21" xr:uid="{E2AE4F59-98F2-409B-9FFC-D496749996F0}"/>
  <tableColumns count="2">
    <tableColumn id="1" xr3:uid="{0DB6A1DE-6E94-4899-95B6-2E87979BA9A2}" name="Team" dataDxfId="53"/>
    <tableColumn id="2" xr3:uid="{6CF31376-A58B-4F1D-80B5-B2D989A10ABF}" name="Override" dataDxfId="52"/>
  </tableColumns>
  <tableStyleInfo name="TableStyleMedium2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D9D5BF2-600F-4C46-A31C-14418C5C6B29}" name="Table2" displayName="Table2" ref="A1:M97" totalsRowShown="0" headerRowDxfId="46" dataDxfId="45">
  <autoFilter ref="A1:M97" xr:uid="{CD9D5BF2-600F-4C46-A31C-14418C5C6B29}"/>
  <tableColumns count="13">
    <tableColumn id="1" xr3:uid="{3F650A6E-EAF9-4EF5-A221-FA1AE7E06DF9}" name="NAME" dataDxfId="44"/>
    <tableColumn id="2" xr3:uid="{D220F255-8F07-4E9F-BD34-1A6069B57F7F}" name="GAME #" dataDxfId="43"/>
    <tableColumn id="3" xr3:uid="{BC0B8793-C2A4-4C03-9CF9-877104DF80E8}" name="TEAMS" dataDxfId="42"/>
    <tableColumn id="4" xr3:uid="{1B8E0E68-E35C-43D1-974D-F8688B05D789}" name="SCORE" dataDxfId="41"/>
    <tableColumn id="5" xr3:uid="{673FC0A2-3E75-45E6-B035-46AE54560661}" name="TEAM 1" dataDxfId="40">
      <calculatedColumnFormula>IF(C2="","",LEFT(C2,FIND(" -",C2,1)-1))</calculatedColumnFormula>
    </tableColumn>
    <tableColumn id="6" xr3:uid="{4E6091B4-265C-4231-A2AC-CECCE8E947A2}" name="TEAM 2" dataDxfId="39">
      <calculatedColumnFormula>IF(C2="","",MID(C2,FIND("-",C2,1)+2,LEN(C2)-FIND("-",C2,1)+2))</calculatedColumnFormula>
    </tableColumn>
    <tableColumn id="7" xr3:uid="{4B237251-18D3-4A91-BAF7-FD58A17FC059}" name="TEAM 1 SCORE" dataDxfId="38">
      <calculatedColumnFormula>IF(D2="","",LEFT(D2,FIND(":",D2,1)-1)*1)</calculatedColumnFormula>
    </tableColumn>
    <tableColumn id="8" xr3:uid="{7C7AB09C-1726-406B-9C47-97721E655E9F}" name="TEAM 2 SCORE" dataDxfId="37">
      <calculatedColumnFormula>IF(D2="","",MID(D2,FIND(":",D2,1)+1,LEN(D2)-FIND(":",D2,1)+1)*1)</calculatedColumnFormula>
    </tableColumn>
    <tableColumn id="9" xr3:uid="{1F74BBD3-D733-4186-963D-1389D6E8EEEB}" name="RESULT" dataDxfId="36">
      <calculatedColumnFormula>IF(D2="","",IF(G2=H2,"Draw",IF(G2&gt;H2,E2,F2)))</calculatedColumnFormula>
    </tableColumn>
    <tableColumn id="10" xr3:uid="{3CD858C0-5F7D-47E4-BD30-C1F2DB6BEF8E}" name="CORRECT SCORE" dataDxfId="35">
      <calculatedColumnFormula>D2=VLOOKUP(B2,ACTUALS!B:J,8,FALSE)</calculatedColumnFormula>
    </tableColumn>
    <tableColumn id="11" xr3:uid="{EA3CCA6E-A840-4CD1-8D4F-25F1CC4829F3}" name="CORRECT # OF TOTAL GOALS" dataDxfId="34">
      <calculatedColumnFormula>IFERROR((VLOOKUP(B2,ACTUALS!B:P,14,FALSE)+VLOOKUP(B2,ACTUALS!B:P,15,FALSE))=(G2+H2),0)</calculatedColumnFormula>
    </tableColumn>
    <tableColumn id="12" xr3:uid="{CC761B32-CF65-4AD2-8BC4-9620990FFFB5}" name="CORRECT RESULT" dataDxfId="33">
      <calculatedColumnFormula>VLOOKUP(B2,ACTUALS!B:J,9,FALSE)=I2</calculatedColumnFormula>
    </tableColumn>
    <tableColumn id="13" xr3:uid="{C5532DD7-2048-4891-A0D4-BDE538513E51}" name="TOTAL POINTS" dataDxfId="32">
      <calculatedColumnFormula>IFERROR(IF(NOT(ISNUMBER(Table2[[#This Row],[GAME '#]])),"ABC",IF(SCORING.RULES!$B$6="No",1,VLOOKUP(B2,ACTUALS!B:J,7,FALSE)=C2)*((J2*CorrectScore)+(K2*CorrectNumberofGoals)+(L2*CorrectResult))),0)</calculatedColumnFormula>
    </tableColumn>
  </tableColumns>
  <tableStyleInfo name="TableStyleMedium4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3B0A3-92F6-4D11-9DD6-EF1E822D38D8}">
  <sheetPr codeName="Sheet1"/>
  <dimension ref="A1:FD101"/>
  <sheetViews>
    <sheetView showGridLines="0" showRowColHeaders="0" tabSelected="1" workbookViewId="0">
      <pane ySplit="3" topLeftCell="A4" activePane="bottomLeft" state="frozen"/>
      <selection pane="bottomLeft" activeCell="B4" sqref="B4"/>
    </sheetView>
  </sheetViews>
  <sheetFormatPr defaultRowHeight="16.5" x14ac:dyDescent="0.3"/>
  <cols>
    <col min="1" max="1" width="26.42578125" style="6" customWidth="1"/>
    <col min="2" max="2" width="9.5703125" style="7" bestFit="1" customWidth="1"/>
    <col min="3" max="3" width="14.42578125" style="7" bestFit="1" customWidth="1"/>
    <col min="4" max="4" width="10.5703125" style="7" bestFit="1" customWidth="1"/>
    <col min="5" max="5" width="31.28515625" style="7" bestFit="1" customWidth="1"/>
    <col min="6" max="6" width="10.42578125" style="7" bestFit="1" customWidth="1"/>
    <col min="7" max="7" width="22.42578125" style="8" bestFit="1" customWidth="1"/>
    <col min="8" max="8" width="30.85546875" style="7" bestFit="1" customWidth="1"/>
    <col min="9" max="9" width="11.7109375" style="9" bestFit="1" customWidth="1"/>
    <col min="10" max="10" width="20.7109375" style="9" customWidth="1"/>
    <col min="11" max="11" width="14.28515625" style="7" hidden="1" customWidth="1"/>
    <col min="12" max="14" width="14.28515625" style="6" hidden="1" customWidth="1"/>
    <col min="15" max="20" width="17.28515625" style="6" hidden="1" customWidth="1"/>
    <col min="21" max="21" width="9.140625" style="6" hidden="1" customWidth="1"/>
    <col min="22" max="22" width="31.28515625" style="6" hidden="1" customWidth="1"/>
    <col min="23" max="23" width="9.140625" style="6" customWidth="1"/>
    <col min="24" max="26" width="9.140625" style="6" hidden="1" customWidth="1"/>
    <col min="27" max="27" width="2.140625" style="7" bestFit="1" customWidth="1"/>
    <col min="28" max="28" width="17.28515625" style="6" bestFit="1" customWidth="1"/>
    <col min="29" max="29" width="9.140625" style="6" customWidth="1"/>
    <col min="30" max="30" width="4.42578125" style="7" bestFit="1" customWidth="1"/>
    <col min="31" max="31" width="9.140625" style="7" customWidth="1"/>
    <col min="32" max="32" width="10" style="6" bestFit="1" customWidth="1"/>
    <col min="33" max="34" width="9.140625" style="6" hidden="1" customWidth="1"/>
    <col min="35" max="35" width="9.140625" style="7" hidden="1" customWidth="1"/>
    <col min="36" max="36" width="17.28515625" style="7" hidden="1" customWidth="1"/>
    <col min="37" max="37" width="3" style="7" hidden="1" customWidth="1"/>
    <col min="38" max="38" width="2.5703125" style="7" hidden="1" customWidth="1"/>
    <col min="39" max="39" width="2.140625" style="7" hidden="1" customWidth="1"/>
    <col min="40" max="40" width="6.85546875" style="7" hidden="1" customWidth="1"/>
    <col min="41" max="41" width="15.42578125" style="6" hidden="1" customWidth="1"/>
    <col min="42" max="42" width="16.5703125" style="6" hidden="1" customWidth="1"/>
    <col min="43" max="43" width="18.140625" style="6" hidden="1" customWidth="1"/>
    <col min="44" max="44" width="9.140625" style="7" hidden="1" customWidth="1"/>
    <col min="45" max="45" width="11" style="7" hidden="1" customWidth="1"/>
    <col min="46" max="46" width="9.140625" style="7" hidden="1" customWidth="1"/>
    <col min="47" max="48" width="18.7109375" style="6" hidden="1" customWidth="1"/>
    <col min="49" max="49" width="18.7109375" style="7" hidden="1" customWidth="1"/>
    <col min="50" max="51" width="18.7109375" style="6" hidden="1" customWidth="1"/>
    <col min="52" max="52" width="13.42578125" style="6" hidden="1" customWidth="1"/>
    <col min="53" max="54" width="9.140625" style="6" hidden="1" customWidth="1"/>
    <col min="55" max="55" width="14.28515625" style="6" hidden="1" customWidth="1"/>
    <col min="56" max="87" width="4" style="10" hidden="1" customWidth="1"/>
    <col min="88" max="88" width="9.140625" style="6" hidden="1" customWidth="1"/>
    <col min="89" max="89" width="14.28515625" style="6" hidden="1" customWidth="1"/>
    <col min="90" max="121" width="4" style="6" hidden="1" customWidth="1"/>
    <col min="122" max="122" width="9.140625" style="6" hidden="1" customWidth="1"/>
    <col min="123" max="123" width="14.28515625" style="6" hidden="1" customWidth="1"/>
    <col min="124" max="155" width="4" style="6" hidden="1" customWidth="1"/>
    <col min="156" max="156" width="9.140625" style="6" hidden="1" customWidth="1"/>
    <col min="157" max="157" width="14.85546875" style="1" customWidth="1"/>
    <col min="158" max="158" width="12.42578125" style="1" customWidth="1"/>
    <col min="159" max="159" width="12" style="6" bestFit="1" customWidth="1"/>
    <col min="160" max="16384" width="9.140625" style="6"/>
  </cols>
  <sheetData>
    <row r="1" spans="1:159" ht="120" customHeight="1" thickBot="1" x14ac:dyDescent="1.1000000000000001">
      <c r="A1" s="54"/>
      <c r="B1" s="78" t="s">
        <v>152</v>
      </c>
      <c r="C1" s="79"/>
      <c r="D1" s="79"/>
      <c r="E1" s="79"/>
      <c r="F1" s="79"/>
      <c r="G1" s="79"/>
      <c r="H1" s="79"/>
      <c r="I1" s="79"/>
      <c r="J1" s="79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6"/>
      <c r="FA1" s="2"/>
      <c r="FB1" s="2"/>
      <c r="FC1" s="11"/>
    </row>
    <row r="2" spans="1:159" ht="17.25" thickBot="1" x14ac:dyDescent="0.35"/>
    <row r="3" spans="1:159" s="12" customFormat="1" ht="40.5" customHeight="1" thickBot="1" x14ac:dyDescent="0.75">
      <c r="B3" s="37" t="s">
        <v>143</v>
      </c>
      <c r="C3" s="38" t="s">
        <v>144</v>
      </c>
      <c r="D3" s="38" t="s">
        <v>145</v>
      </c>
      <c r="E3" s="38" t="s">
        <v>146</v>
      </c>
      <c r="F3" s="38" t="s">
        <v>147</v>
      </c>
      <c r="G3" s="38" t="s">
        <v>148</v>
      </c>
      <c r="H3" s="38" t="s">
        <v>149</v>
      </c>
      <c r="I3" s="39" t="s">
        <v>150</v>
      </c>
      <c r="J3" s="40" t="s">
        <v>151</v>
      </c>
      <c r="K3" s="13" t="s">
        <v>3</v>
      </c>
      <c r="L3" s="14" t="s">
        <v>4</v>
      </c>
      <c r="M3" s="14" t="s">
        <v>73</v>
      </c>
      <c r="N3" s="14" t="s">
        <v>74</v>
      </c>
      <c r="O3" s="14" t="s">
        <v>76</v>
      </c>
      <c r="P3" s="14" t="s">
        <v>77</v>
      </c>
      <c r="Q3" s="14" t="s">
        <v>115</v>
      </c>
      <c r="R3" s="14" t="s">
        <v>116</v>
      </c>
      <c r="S3" s="14" t="s">
        <v>82</v>
      </c>
      <c r="T3" s="14" t="s">
        <v>83</v>
      </c>
      <c r="Z3" s="15"/>
      <c r="AA3" s="80" t="s">
        <v>133</v>
      </c>
      <c r="AB3" s="80"/>
      <c r="AC3" s="80"/>
      <c r="AD3" s="80"/>
      <c r="AE3" s="80"/>
      <c r="AI3" s="13" t="s">
        <v>0</v>
      </c>
      <c r="AJ3" s="13" t="s">
        <v>71</v>
      </c>
      <c r="AK3" s="13" t="s">
        <v>67</v>
      </c>
      <c r="AL3" s="13" t="s">
        <v>22</v>
      </c>
      <c r="AM3" s="13" t="s">
        <v>68</v>
      </c>
      <c r="AN3" s="13" t="s">
        <v>69</v>
      </c>
      <c r="AO3" s="13" t="s">
        <v>78</v>
      </c>
      <c r="AP3" s="13" t="s">
        <v>79</v>
      </c>
      <c r="AQ3" s="14" t="s">
        <v>75</v>
      </c>
      <c r="AR3" s="13" t="s">
        <v>80</v>
      </c>
      <c r="AS3" s="16" t="s">
        <v>120</v>
      </c>
      <c r="AT3" s="13" t="s">
        <v>119</v>
      </c>
      <c r="AU3" s="17" t="s">
        <v>81</v>
      </c>
      <c r="AV3" s="17" t="s">
        <v>80</v>
      </c>
      <c r="AW3" s="17" t="s">
        <v>112</v>
      </c>
      <c r="AX3" s="17" t="s">
        <v>114</v>
      </c>
      <c r="AY3" s="17" t="s">
        <v>113</v>
      </c>
      <c r="AZ3" s="12" t="s">
        <v>117</v>
      </c>
      <c r="BA3" s="12" t="s">
        <v>118</v>
      </c>
      <c r="BC3" s="12" t="s">
        <v>111</v>
      </c>
      <c r="BD3" s="18" t="s">
        <v>86</v>
      </c>
      <c r="BE3" s="18" t="s">
        <v>106</v>
      </c>
      <c r="BF3" s="18" t="s">
        <v>93</v>
      </c>
      <c r="BG3" s="18" t="s">
        <v>94</v>
      </c>
      <c r="BH3" s="18" t="s">
        <v>103</v>
      </c>
      <c r="BI3" s="18" t="s">
        <v>108</v>
      </c>
      <c r="BJ3" s="18" t="s">
        <v>107</v>
      </c>
      <c r="BK3" s="18" t="s">
        <v>101</v>
      </c>
      <c r="BL3" s="18" t="s">
        <v>88</v>
      </c>
      <c r="BM3" s="18" t="s">
        <v>64</v>
      </c>
      <c r="BN3" s="18" t="s">
        <v>84</v>
      </c>
      <c r="BO3" s="18" t="s">
        <v>89</v>
      </c>
      <c r="BP3" s="18" t="s">
        <v>91</v>
      </c>
      <c r="BQ3" s="18" t="s">
        <v>110</v>
      </c>
      <c r="BR3" s="18" t="s">
        <v>104</v>
      </c>
      <c r="BS3" s="18" t="s">
        <v>102</v>
      </c>
      <c r="BT3" s="18" t="s">
        <v>123</v>
      </c>
      <c r="BU3" s="18" t="s">
        <v>87</v>
      </c>
      <c r="BV3" s="18" t="s">
        <v>90</v>
      </c>
      <c r="BW3" s="18" t="s">
        <v>65</v>
      </c>
      <c r="BX3" s="18" t="s">
        <v>99</v>
      </c>
      <c r="BY3" s="18" t="s">
        <v>95</v>
      </c>
      <c r="BZ3" s="18" t="s">
        <v>63</v>
      </c>
      <c r="CA3" s="18" t="s">
        <v>105</v>
      </c>
      <c r="CB3" s="18" t="s">
        <v>66</v>
      </c>
      <c r="CC3" s="18" t="s">
        <v>109</v>
      </c>
      <c r="CD3" s="18" t="s">
        <v>92</v>
      </c>
      <c r="CE3" s="18" t="s">
        <v>97</v>
      </c>
      <c r="CF3" s="18" t="s">
        <v>100</v>
      </c>
      <c r="CG3" s="18" t="s">
        <v>96</v>
      </c>
      <c r="CH3" s="18" t="s">
        <v>85</v>
      </c>
      <c r="CI3" s="18" t="s">
        <v>98</v>
      </c>
      <c r="CK3" s="12" t="s">
        <v>111</v>
      </c>
      <c r="CL3" s="18" t="s">
        <v>86</v>
      </c>
      <c r="CM3" s="18" t="s">
        <v>106</v>
      </c>
      <c r="CN3" s="18" t="s">
        <v>93</v>
      </c>
      <c r="CO3" s="18" t="s">
        <v>94</v>
      </c>
      <c r="CP3" s="18" t="s">
        <v>103</v>
      </c>
      <c r="CQ3" s="18" t="s">
        <v>108</v>
      </c>
      <c r="CR3" s="18" t="s">
        <v>107</v>
      </c>
      <c r="CS3" s="18" t="s">
        <v>101</v>
      </c>
      <c r="CT3" s="18" t="s">
        <v>88</v>
      </c>
      <c r="CU3" s="18" t="s">
        <v>64</v>
      </c>
      <c r="CV3" s="18" t="s">
        <v>84</v>
      </c>
      <c r="CW3" s="18" t="s">
        <v>89</v>
      </c>
      <c r="CX3" s="18" t="s">
        <v>91</v>
      </c>
      <c r="CY3" s="18" t="s">
        <v>110</v>
      </c>
      <c r="CZ3" s="18" t="s">
        <v>104</v>
      </c>
      <c r="DA3" s="18" t="s">
        <v>102</v>
      </c>
      <c r="DB3" s="18" t="s">
        <v>123</v>
      </c>
      <c r="DC3" s="18" t="s">
        <v>87</v>
      </c>
      <c r="DD3" s="18" t="s">
        <v>90</v>
      </c>
      <c r="DE3" s="18" t="s">
        <v>65</v>
      </c>
      <c r="DF3" s="18" t="s">
        <v>99</v>
      </c>
      <c r="DG3" s="18" t="s">
        <v>95</v>
      </c>
      <c r="DH3" s="18" t="s">
        <v>63</v>
      </c>
      <c r="DI3" s="18" t="s">
        <v>105</v>
      </c>
      <c r="DJ3" s="18" t="s">
        <v>66</v>
      </c>
      <c r="DK3" s="18" t="s">
        <v>109</v>
      </c>
      <c r="DL3" s="18" t="s">
        <v>92</v>
      </c>
      <c r="DM3" s="18" t="s">
        <v>97</v>
      </c>
      <c r="DN3" s="18" t="s">
        <v>100</v>
      </c>
      <c r="DO3" s="18" t="s">
        <v>96</v>
      </c>
      <c r="DP3" s="18" t="s">
        <v>85</v>
      </c>
      <c r="DQ3" s="18" t="s">
        <v>98</v>
      </c>
      <c r="DS3" s="12" t="s">
        <v>111</v>
      </c>
      <c r="DT3" s="18" t="s">
        <v>86</v>
      </c>
      <c r="DU3" s="18" t="s">
        <v>106</v>
      </c>
      <c r="DV3" s="18" t="s">
        <v>93</v>
      </c>
      <c r="DW3" s="18" t="s">
        <v>94</v>
      </c>
      <c r="DX3" s="18" t="s">
        <v>103</v>
      </c>
      <c r="DY3" s="18" t="s">
        <v>108</v>
      </c>
      <c r="DZ3" s="18" t="s">
        <v>107</v>
      </c>
      <c r="EA3" s="18" t="s">
        <v>101</v>
      </c>
      <c r="EB3" s="18" t="s">
        <v>88</v>
      </c>
      <c r="EC3" s="18" t="s">
        <v>64</v>
      </c>
      <c r="ED3" s="18" t="s">
        <v>84</v>
      </c>
      <c r="EE3" s="18" t="s">
        <v>89</v>
      </c>
      <c r="EF3" s="18" t="s">
        <v>91</v>
      </c>
      <c r="EG3" s="18" t="s">
        <v>110</v>
      </c>
      <c r="EH3" s="18" t="s">
        <v>104</v>
      </c>
      <c r="EI3" s="18" t="s">
        <v>102</v>
      </c>
      <c r="EJ3" s="18" t="s">
        <v>123</v>
      </c>
      <c r="EK3" s="18" t="s">
        <v>87</v>
      </c>
      <c r="EL3" s="18" t="s">
        <v>90</v>
      </c>
      <c r="EM3" s="18" t="s">
        <v>65</v>
      </c>
      <c r="EN3" s="18" t="s">
        <v>99</v>
      </c>
      <c r="EO3" s="18" t="s">
        <v>95</v>
      </c>
      <c r="EP3" s="18" t="s">
        <v>63</v>
      </c>
      <c r="EQ3" s="18" t="s">
        <v>105</v>
      </c>
      <c r="ER3" s="18" t="s">
        <v>66</v>
      </c>
      <c r="ES3" s="18" t="s">
        <v>109</v>
      </c>
      <c r="ET3" s="18" t="s">
        <v>92</v>
      </c>
      <c r="EU3" s="18" t="s">
        <v>97</v>
      </c>
      <c r="EV3" s="18" t="s">
        <v>100</v>
      </c>
      <c r="EW3" s="18" t="s">
        <v>96</v>
      </c>
      <c r="EX3" s="18" t="s">
        <v>85</v>
      </c>
      <c r="EY3" s="18" t="s">
        <v>98</v>
      </c>
      <c r="FA3" s="57" t="s">
        <v>71</v>
      </c>
      <c r="FB3" s="58" t="s">
        <v>128</v>
      </c>
    </row>
    <row r="4" spans="1:159" s="17" customFormat="1" ht="30" customHeight="1" thickBot="1" x14ac:dyDescent="0.3">
      <c r="B4" s="5">
        <v>1</v>
      </c>
      <c r="C4" s="5" t="s">
        <v>1</v>
      </c>
      <c r="D4" s="28">
        <v>44885</v>
      </c>
      <c r="E4" s="5" t="s">
        <v>12</v>
      </c>
      <c r="F4" s="29">
        <v>0.79166666666666663</v>
      </c>
      <c r="G4" s="30">
        <f t="shared" ref="G4:G51" si="0">(D4+F4)+IF($A$7&gt;=0,TIMEVALUE($A$7&amp;":00"),-TIMEVALUE(ABS($A$7)&amp;":00"))</f>
        <v>44885.333333333328</v>
      </c>
      <c r="H4" s="5" t="s">
        <v>2</v>
      </c>
      <c r="I4" s="67"/>
      <c r="J4" s="5" t="str">
        <f>IF(Table169[[#This Row],[SCORE]]="","",IF(O4=P4,"Draw",IF(O4&gt;P4,K4,L4)))</f>
        <v/>
      </c>
      <c r="K4" s="17" t="str">
        <f>IF(Table169[[#This Row],[TEAMS]]="","",LEFT(H4,FIND(" -",H4,1)-1))</f>
        <v>Qatar</v>
      </c>
      <c r="L4" s="17" t="str">
        <f>IF(Table169[[#This Row],[TEAMS]]="","",MID(H4,FIND("-",H4,1)+2,LEN(H4)-FIND("-",H4,1)+2))</f>
        <v>Ecuador</v>
      </c>
      <c r="M4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4" s="17" t="str">
        <f>IF(Table169[[#This Row],[Winner]]=Table169[[#This Row],[Team 1]],Table169[[#This Row],[Team 2]],IF(Table169[[#This Row],[Winner]]=Table169[[#This Row],[Team 2]],Table169[[#This Row],[Team 1]],""))</f>
        <v/>
      </c>
      <c r="O4" s="17" t="str">
        <f>IF(Table169[[#This Row],[SCORE]]="","",LEFT(I4,FIND(":",I4,1)-1)*1)</f>
        <v/>
      </c>
      <c r="P4" s="17" t="str">
        <f>IF(Table169[[#This Row],[SCORE]]="","",MID(I4,FIND(":",I4,1)+1,LEN(I4)-FIND(":",I4,1)+1)*1)</f>
        <v/>
      </c>
      <c r="Q4" s="17" t="str">
        <f>IF(OR(Table169[[#This Row],[Team 1 Goals]]="",Table169[[#This Row],[Team 2 Goals]]=""),"",Table169[[#This Row],[Team 1 Goals]]-Table169[[#This Row],[Team 2 Goals]])</f>
        <v/>
      </c>
      <c r="R4" s="17" t="str">
        <f>IF(OR(Table169[[#This Row],[Team 1 Goals]]="",Table169[[#This Row],[Team 2 Goals]]=""),"",Table169[[#This Row],[Team 2 Goals]]-Table169[[#This Row],[Team 1 Goals]])</f>
        <v/>
      </c>
      <c r="S4" s="17" t="str">
        <f>IF(Table169[[#This Row],[SCORE]]="","",IF(Table169[[#This Row],[WINNER / RESULT]]="Draw",1,IF(Table169[[#This Row],[WINNER / RESULT]]=Table169[[#This Row],[Team 1]],3,0)))</f>
        <v/>
      </c>
      <c r="T4" s="17" t="str">
        <f>IF(Table169[[#This Row],[SCORE]]="","",IF(Table169[[#This Row],[WINNER / RESULT]]="Draw",1,IF(Table169[[#This Row],[WINNER / RESULT]]=Table169[[#This Row],[Team 2]],3,0)))</f>
        <v/>
      </c>
      <c r="V4" s="3" t="s">
        <v>11</v>
      </c>
      <c r="X4" s="13"/>
      <c r="AI4" s="17" t="s">
        <v>1</v>
      </c>
      <c r="AJ4" s="17" t="s">
        <v>64</v>
      </c>
      <c r="AK4" s="17">
        <f>COUNTIF(Table169[Winner],AJ4)</f>
        <v>0</v>
      </c>
      <c r="AL4" s="17">
        <f>COUNTIFS(Table169[Team 2],AJ4,Table169[WINNER / RESULT],"Draw")+COUNTIFS(Table169[Team 1],AJ4,Table169[WINNER / RESULT],"Draw")</f>
        <v>0</v>
      </c>
      <c r="AM4" s="17">
        <f>COUNTIF(Table169[Loser],AJ4)</f>
        <v>0</v>
      </c>
      <c r="AN4" s="17">
        <f>AL4+(3*AK4)</f>
        <v>0</v>
      </c>
      <c r="AO4" s="17">
        <f>SUMIFS(Table169[Team 1 Goals],Table169[Team 1],AJ4)+SUMIFS(Table169[Team 2 Goals],Table169[Team 2],AJ4)</f>
        <v>0</v>
      </c>
      <c r="AP4" s="17">
        <f>SUMIFS(Table169[Team 2 Goals],Table169[Team 1],AJ4)+SUMIFS(Table169[Team 1 Goals],Table169[Team 2],AJ4)</f>
        <v>0</v>
      </c>
      <c r="AQ4" s="17">
        <f>AO4-AP4</f>
        <v>0</v>
      </c>
      <c r="AR4" s="17">
        <f ca="1">RANK(BA4,$BA$4:$BA$7,1)</f>
        <v>1</v>
      </c>
      <c r="AS4" s="17" t="str">
        <f t="shared" ref="AS4:AS42" si="1">IFERROR(VLOOKUP(AJ4,FA:FB,2,FALSE),"")</f>
        <v/>
      </c>
      <c r="AT4" s="17" t="str">
        <f ca="1">IF(AS4="",AR4&amp;AI4,AS4&amp;AI4)</f>
        <v>1A</v>
      </c>
      <c r="AU4" s="17">
        <f>RANK(AN4,AN4:AN7)+(RANK(AQ4,AQ4:AQ7)/10)+(RANK(AO4,AO4:AO7)/100)</f>
        <v>1.1100000000000001</v>
      </c>
      <c r="AV4" s="17">
        <f>RANK(AU4,$AU$4:$AU$7,1)</f>
        <v>1</v>
      </c>
      <c r="AW4" s="17" cm="1">
        <f t="array" aca="1" ref="AW4" ca="1">SUMPRODUCT((OFFSET($BD$3:$CI$3,MATCH($AJ4,$BC$4:$BC$35,0),0))*((IF($AV6=$AV4,$BD$3:$CI$3=$AJ6,0))+(IF($AV7=$AV4,$BD$3:$CI$3=$AJ7,0))+(IF($AV5=$AV4,$BD$3:$CI$3=$AJ5,0))))</f>
        <v>0</v>
      </c>
      <c r="AX4" s="17" cm="1">
        <f t="array" aca="1" ref="AX4" ca="1">SUMPRODUCT((OFFSET($CL$3:$DQ$3,MATCH($AJ4,$CK$4:$CK$35,0),0))*((IF($AV6=$AV4,$CL$3:$DQ$3=$AJ6,0))+(IF($AV7=$AV4,$CL$3:$DQ$3=$AJ7,0))+(IF($AV5=$AV4,$CL$3:$DQ$3=$AJ5,0))))</f>
        <v>0</v>
      </c>
      <c r="AY4" s="17" cm="1">
        <f t="array" aca="1" ref="AY4" ca="1">SUMPRODUCT((OFFSET($DT$3:$EY$3,MATCH($AJ4,$DS$4:$DS$35,0),0))*((IF($AV6=$AV4,$DT$3:$EY$3=$AJ6,0))+(IF($AV7=$AV4,$DT$3:$EY$3=$AJ7,0))+(IF($AV5=$AV4,$DT$3:$EY$3=$AJ5,0))))</f>
        <v>0</v>
      </c>
      <c r="AZ4" s="17">
        <f ca="1">(AW4/1000)+(AX4/10000)+(AY4/100000)+(ROW(AY7)/10000000)</f>
        <v>6.9999999999999997E-7</v>
      </c>
      <c r="BA4" s="17">
        <f ca="1">+AU4-AZ4</f>
        <v>1.1099993000000001</v>
      </c>
      <c r="BC4" s="17" t="s">
        <v>86</v>
      </c>
      <c r="BD4" s="19">
        <f>SUMIFS(Table169[Team 2 Points],Table169[Team 2],$BC4,Table169[Team 1],BD$3)+SUMIFS(Table169[Team 1 Points],Table169[Team 1],$BC4,Table169[Team 2],BD$3)</f>
        <v>0</v>
      </c>
      <c r="BE4" s="19">
        <f>SUMIFS(Table169[Team 2 Points],Table169[Team 2],$BC4,Table169[Team 1],BE$3)+SUMIFS(Table169[Team 1 Points],Table169[Team 1],$BC4,Table169[Team 2],BE$3)</f>
        <v>0</v>
      </c>
      <c r="BF4" s="19">
        <f>SUMIFS(Table169[Team 2 Points],Table169[Team 2],$BC4,Table169[Team 1],BF$3)+SUMIFS(Table169[Team 1 Points],Table169[Team 1],$BC4,Table169[Team 2],BF$3)</f>
        <v>0</v>
      </c>
      <c r="BG4" s="19">
        <f>SUMIFS(Table169[Team 2 Points],Table169[Team 2],$BC4,Table169[Team 1],BG$3)+SUMIFS(Table169[Team 1 Points],Table169[Team 1],$BC4,Table169[Team 2],BG$3)</f>
        <v>0</v>
      </c>
      <c r="BH4" s="19">
        <f>SUMIFS(Table169[Team 2 Points],Table169[Team 2],$BC4,Table169[Team 1],BH$3)+SUMIFS(Table169[Team 1 Points],Table169[Team 1],$BC4,Table169[Team 2],BH$3)</f>
        <v>0</v>
      </c>
      <c r="BI4" s="19">
        <f>SUMIFS(Table169[Team 2 Points],Table169[Team 2],$BC4,Table169[Team 1],BI$3)+SUMIFS(Table169[Team 1 Points],Table169[Team 1],$BC4,Table169[Team 2],BI$3)</f>
        <v>0</v>
      </c>
      <c r="BJ4" s="19">
        <f>SUMIFS(Table169[Team 2 Points],Table169[Team 2],$BC4,Table169[Team 1],BJ$3)+SUMIFS(Table169[Team 1 Points],Table169[Team 1],$BC4,Table169[Team 2],BJ$3)</f>
        <v>0</v>
      </c>
      <c r="BK4" s="19">
        <f>SUMIFS(Table169[Team 2 Points],Table169[Team 2],$BC4,Table169[Team 1],BK$3)+SUMIFS(Table169[Team 1 Points],Table169[Team 1],$BC4,Table169[Team 2],BK$3)</f>
        <v>0</v>
      </c>
      <c r="BL4" s="19">
        <f>SUMIFS(Table169[Team 2 Points],Table169[Team 2],$BC4,Table169[Team 1],BL$3)+SUMIFS(Table169[Team 1 Points],Table169[Team 1],$BC4,Table169[Team 2],BL$3)</f>
        <v>0</v>
      </c>
      <c r="BM4" s="19">
        <f>SUMIFS(Table169[Team 2 Points],Table169[Team 2],$BC4,Table169[Team 1],BM$3)+SUMIFS(Table169[Team 1 Points],Table169[Team 1],$BC4,Table169[Team 2],BM$3)</f>
        <v>0</v>
      </c>
      <c r="BN4" s="19">
        <f>SUMIFS(Table169[Team 2 Points],Table169[Team 2],$BC4,Table169[Team 1],BN$3)+SUMIFS(Table169[Team 1 Points],Table169[Team 1],$BC4,Table169[Team 2],BN$3)</f>
        <v>0</v>
      </c>
      <c r="BO4" s="19">
        <f>SUMIFS(Table169[Team 2 Points],Table169[Team 2],$BC4,Table169[Team 1],BO$3)+SUMIFS(Table169[Team 1 Points],Table169[Team 1],$BC4,Table169[Team 2],BO$3)</f>
        <v>0</v>
      </c>
      <c r="BP4" s="19">
        <f>SUMIFS(Table169[Team 2 Points],Table169[Team 2],$BC4,Table169[Team 1],BP$3)+SUMIFS(Table169[Team 1 Points],Table169[Team 1],$BC4,Table169[Team 2],BP$3)</f>
        <v>0</v>
      </c>
      <c r="BQ4" s="19">
        <f>SUMIFS(Table169[Team 2 Points],Table169[Team 2],$BC4,Table169[Team 1],BQ$3)+SUMIFS(Table169[Team 1 Points],Table169[Team 1],$BC4,Table169[Team 2],BQ$3)</f>
        <v>0</v>
      </c>
      <c r="BR4" s="19">
        <f>SUMIFS(Table169[Team 2 Points],Table169[Team 2],$BC4,Table169[Team 1],BR$3)+SUMIFS(Table169[Team 1 Points],Table169[Team 1],$BC4,Table169[Team 2],BR$3)</f>
        <v>0</v>
      </c>
      <c r="BS4" s="19">
        <f>SUMIFS(Table169[Team 2 Points],Table169[Team 2],$BC4,Table169[Team 1],BS$3)+SUMIFS(Table169[Team 1 Points],Table169[Team 1],$BC4,Table169[Team 2],BS$3)</f>
        <v>0</v>
      </c>
      <c r="BT4" s="19">
        <f>SUMIFS(Table169[Team 2 Points],Table169[Team 2],$BC4,Table169[Team 1],BT$3)+SUMIFS(Table169[Team 1 Points],Table169[Team 1],$BC4,Table169[Team 2],BT$3)</f>
        <v>0</v>
      </c>
      <c r="BU4" s="19">
        <f>SUMIFS(Table169[Team 2 Points],Table169[Team 2],$BC4,Table169[Team 1],BU$3)+SUMIFS(Table169[Team 1 Points],Table169[Team 1],$BC4,Table169[Team 2],BU$3)</f>
        <v>0</v>
      </c>
      <c r="BV4" s="19">
        <f>SUMIFS(Table169[Team 2 Points],Table169[Team 2],$BC4,Table169[Team 1],BV$3)+SUMIFS(Table169[Team 1 Points],Table169[Team 1],$BC4,Table169[Team 2],BV$3)</f>
        <v>0</v>
      </c>
      <c r="BW4" s="19">
        <f>SUMIFS(Table169[Team 2 Points],Table169[Team 2],$BC4,Table169[Team 1],BW$3)+SUMIFS(Table169[Team 1 Points],Table169[Team 1],$BC4,Table169[Team 2],BW$3)</f>
        <v>0</v>
      </c>
      <c r="BX4" s="19">
        <f>SUMIFS(Table169[Team 2 Points],Table169[Team 2],$BC4,Table169[Team 1],BX$3)+SUMIFS(Table169[Team 1 Points],Table169[Team 1],$BC4,Table169[Team 2],BX$3)</f>
        <v>0</v>
      </c>
      <c r="BY4" s="19">
        <f>SUMIFS(Table169[Team 2 Points],Table169[Team 2],$BC4,Table169[Team 1],BY$3)+SUMIFS(Table169[Team 1 Points],Table169[Team 1],$BC4,Table169[Team 2],BY$3)</f>
        <v>0</v>
      </c>
      <c r="BZ4" s="19">
        <f>SUMIFS(Table169[Team 2 Points],Table169[Team 2],$BC4,Table169[Team 1],BZ$3)+SUMIFS(Table169[Team 1 Points],Table169[Team 1],$BC4,Table169[Team 2],BZ$3)</f>
        <v>0</v>
      </c>
      <c r="CA4" s="19">
        <f>SUMIFS(Table169[Team 2 Points],Table169[Team 2],$BC4,Table169[Team 1],CA$3)+SUMIFS(Table169[Team 1 Points],Table169[Team 1],$BC4,Table169[Team 2],CA$3)</f>
        <v>0</v>
      </c>
      <c r="CB4" s="19">
        <f>SUMIFS(Table169[Team 2 Points],Table169[Team 2],$BC4,Table169[Team 1],CB$3)+SUMIFS(Table169[Team 1 Points],Table169[Team 1],$BC4,Table169[Team 2],CB$3)</f>
        <v>0</v>
      </c>
      <c r="CC4" s="19">
        <f>SUMIFS(Table169[Team 2 Points],Table169[Team 2],$BC4,Table169[Team 1],CC$3)+SUMIFS(Table169[Team 1 Points],Table169[Team 1],$BC4,Table169[Team 2],CC$3)</f>
        <v>0</v>
      </c>
      <c r="CD4" s="19">
        <f>SUMIFS(Table169[Team 2 Points],Table169[Team 2],$BC4,Table169[Team 1],CD$3)+SUMIFS(Table169[Team 1 Points],Table169[Team 1],$BC4,Table169[Team 2],CD$3)</f>
        <v>0</v>
      </c>
      <c r="CE4" s="19">
        <f>SUMIFS(Table169[Team 2 Points],Table169[Team 2],$BC4,Table169[Team 1],CE$3)+SUMIFS(Table169[Team 1 Points],Table169[Team 1],$BC4,Table169[Team 2],CE$3)</f>
        <v>0</v>
      </c>
      <c r="CF4" s="19">
        <f>SUMIFS(Table169[Team 2 Points],Table169[Team 2],$BC4,Table169[Team 1],CF$3)+SUMIFS(Table169[Team 1 Points],Table169[Team 1],$BC4,Table169[Team 2],CF$3)</f>
        <v>0</v>
      </c>
      <c r="CG4" s="19">
        <f>SUMIFS(Table169[Team 2 Points],Table169[Team 2],$BC4,Table169[Team 1],CG$3)+SUMIFS(Table169[Team 1 Points],Table169[Team 1],$BC4,Table169[Team 2],CG$3)</f>
        <v>0</v>
      </c>
      <c r="CH4" s="19">
        <f>SUMIFS(Table169[Team 2 Points],Table169[Team 2],$BC4,Table169[Team 1],CH$3)+SUMIFS(Table169[Team 1 Points],Table169[Team 1],$BC4,Table169[Team 2],CH$3)</f>
        <v>0</v>
      </c>
      <c r="CI4" s="19">
        <f>SUMIFS(Table169[Team 2 Points],Table169[Team 2],$BC4,Table169[Team 1],CI$3)+SUMIFS(Table169[Team 1 Points],Table169[Team 1],$BC4,Table169[Team 2],CI$3)</f>
        <v>0</v>
      </c>
      <c r="CK4" s="17" t="s">
        <v>86</v>
      </c>
      <c r="CL4" s="19">
        <f>SUMIFS(Table169[Team 2 GD],Table169[Team 2],$BC4,Table169[Team 1],CL$3)+SUMIFS(Table169[Team 1 GD],Table169[Team 1],$BC4,Table169[Team 2],CL$3)</f>
        <v>0</v>
      </c>
      <c r="CM4" s="19">
        <f>SUMIFS(Table169[Team 2 GD],Table169[Team 2],$BC4,Table169[Team 1],CM$3)+SUMIFS(Table169[Team 1 GD],Table169[Team 1],$BC4,Table169[Team 2],CM$3)</f>
        <v>0</v>
      </c>
      <c r="CN4" s="19">
        <f>SUMIFS(Table169[Team 2 GD],Table169[Team 2],$BC4,Table169[Team 1],CN$3)+SUMIFS(Table169[Team 1 GD],Table169[Team 1],$BC4,Table169[Team 2],CN$3)</f>
        <v>0</v>
      </c>
      <c r="CO4" s="19">
        <f>SUMIFS(Table169[Team 2 GD],Table169[Team 2],$BC4,Table169[Team 1],CO$3)+SUMIFS(Table169[Team 1 GD],Table169[Team 1],$BC4,Table169[Team 2],CO$3)</f>
        <v>0</v>
      </c>
      <c r="CP4" s="19">
        <f>SUMIFS(Table169[Team 2 GD],Table169[Team 2],$BC4,Table169[Team 1],CP$3)+SUMIFS(Table169[Team 1 GD],Table169[Team 1],$BC4,Table169[Team 2],CP$3)</f>
        <v>0</v>
      </c>
      <c r="CQ4" s="19">
        <f>SUMIFS(Table169[Team 2 GD],Table169[Team 2],$BC4,Table169[Team 1],CQ$3)+SUMIFS(Table169[Team 1 GD],Table169[Team 1],$BC4,Table169[Team 2],CQ$3)</f>
        <v>0</v>
      </c>
      <c r="CR4" s="19">
        <f>SUMIFS(Table169[Team 2 GD],Table169[Team 2],$BC4,Table169[Team 1],CR$3)+SUMIFS(Table169[Team 1 GD],Table169[Team 1],$BC4,Table169[Team 2],CR$3)</f>
        <v>0</v>
      </c>
      <c r="CS4" s="19">
        <f>SUMIFS(Table169[Team 2 GD],Table169[Team 2],$BC4,Table169[Team 1],CS$3)+SUMIFS(Table169[Team 1 GD],Table169[Team 1],$BC4,Table169[Team 2],CS$3)</f>
        <v>0</v>
      </c>
      <c r="CT4" s="19">
        <f>SUMIFS(Table169[Team 2 GD],Table169[Team 2],$BC4,Table169[Team 1],CT$3)+SUMIFS(Table169[Team 1 GD],Table169[Team 1],$BC4,Table169[Team 2],CT$3)</f>
        <v>0</v>
      </c>
      <c r="CU4" s="19">
        <f>SUMIFS(Table169[Team 2 GD],Table169[Team 2],$BC4,Table169[Team 1],CU$3)+SUMIFS(Table169[Team 1 GD],Table169[Team 1],$BC4,Table169[Team 2],CU$3)</f>
        <v>0</v>
      </c>
      <c r="CV4" s="19">
        <f>SUMIFS(Table169[Team 2 GD],Table169[Team 2],$BC4,Table169[Team 1],CV$3)+SUMIFS(Table169[Team 1 GD],Table169[Team 1],$BC4,Table169[Team 2],CV$3)</f>
        <v>0</v>
      </c>
      <c r="CW4" s="19">
        <f>SUMIFS(Table169[Team 2 GD],Table169[Team 2],$BC4,Table169[Team 1],CW$3)+SUMIFS(Table169[Team 1 GD],Table169[Team 1],$BC4,Table169[Team 2],CW$3)</f>
        <v>0</v>
      </c>
      <c r="CX4" s="19">
        <f>SUMIFS(Table169[Team 2 GD],Table169[Team 2],$BC4,Table169[Team 1],CX$3)+SUMIFS(Table169[Team 1 GD],Table169[Team 1],$BC4,Table169[Team 2],CX$3)</f>
        <v>0</v>
      </c>
      <c r="CY4" s="19">
        <f>SUMIFS(Table169[Team 2 GD],Table169[Team 2],$BC4,Table169[Team 1],CY$3)+SUMIFS(Table169[Team 1 GD],Table169[Team 1],$BC4,Table169[Team 2],CY$3)</f>
        <v>0</v>
      </c>
      <c r="CZ4" s="19">
        <f>SUMIFS(Table169[Team 2 GD],Table169[Team 2],$BC4,Table169[Team 1],CZ$3)+SUMIFS(Table169[Team 1 GD],Table169[Team 1],$BC4,Table169[Team 2],CZ$3)</f>
        <v>0</v>
      </c>
      <c r="DA4" s="19">
        <f>SUMIFS(Table169[Team 2 GD],Table169[Team 2],$BC4,Table169[Team 1],DA$3)+SUMIFS(Table169[Team 1 GD],Table169[Team 1],$BC4,Table169[Team 2],DA$3)</f>
        <v>0</v>
      </c>
      <c r="DB4" s="19">
        <f>SUMIFS(Table169[Team 2 GD],Table169[Team 2],$BC4,Table169[Team 1],DB$3)+SUMIFS(Table169[Team 1 GD],Table169[Team 1],$BC4,Table169[Team 2],DB$3)</f>
        <v>0</v>
      </c>
      <c r="DC4" s="19">
        <f>SUMIFS(Table169[Team 2 GD],Table169[Team 2],$BC4,Table169[Team 1],DC$3)+SUMIFS(Table169[Team 1 GD],Table169[Team 1],$BC4,Table169[Team 2],DC$3)</f>
        <v>0</v>
      </c>
      <c r="DD4" s="19">
        <f>SUMIFS(Table169[Team 2 GD],Table169[Team 2],$BC4,Table169[Team 1],DD$3)+SUMIFS(Table169[Team 1 GD],Table169[Team 1],$BC4,Table169[Team 2],DD$3)</f>
        <v>0</v>
      </c>
      <c r="DE4" s="19">
        <f>SUMIFS(Table169[Team 2 GD],Table169[Team 2],$BC4,Table169[Team 1],DE$3)+SUMIFS(Table169[Team 1 GD],Table169[Team 1],$BC4,Table169[Team 2],DE$3)</f>
        <v>0</v>
      </c>
      <c r="DF4" s="19">
        <f>SUMIFS(Table169[Team 2 GD],Table169[Team 2],$BC4,Table169[Team 1],DF$3)+SUMIFS(Table169[Team 1 GD],Table169[Team 1],$BC4,Table169[Team 2],DF$3)</f>
        <v>0</v>
      </c>
      <c r="DG4" s="19">
        <f>SUMIFS(Table169[Team 2 GD],Table169[Team 2],$BC4,Table169[Team 1],DG$3)+SUMIFS(Table169[Team 1 GD],Table169[Team 1],$BC4,Table169[Team 2],DG$3)</f>
        <v>0</v>
      </c>
      <c r="DH4" s="19">
        <f>SUMIFS(Table169[Team 2 GD],Table169[Team 2],$BC4,Table169[Team 1],DH$3)+SUMIFS(Table169[Team 1 GD],Table169[Team 1],$BC4,Table169[Team 2],DH$3)</f>
        <v>0</v>
      </c>
      <c r="DI4" s="19">
        <f>SUMIFS(Table169[Team 2 GD],Table169[Team 2],$BC4,Table169[Team 1],DI$3)+SUMIFS(Table169[Team 1 GD],Table169[Team 1],$BC4,Table169[Team 2],DI$3)</f>
        <v>0</v>
      </c>
      <c r="DJ4" s="19">
        <f>SUMIFS(Table169[Team 2 GD],Table169[Team 2],$BC4,Table169[Team 1],DJ$3)+SUMIFS(Table169[Team 1 GD],Table169[Team 1],$BC4,Table169[Team 2],DJ$3)</f>
        <v>0</v>
      </c>
      <c r="DK4" s="19">
        <f>SUMIFS(Table169[Team 2 GD],Table169[Team 2],$BC4,Table169[Team 1],DK$3)+SUMIFS(Table169[Team 1 GD],Table169[Team 1],$BC4,Table169[Team 2],DK$3)</f>
        <v>0</v>
      </c>
      <c r="DL4" s="19">
        <f>SUMIFS(Table169[Team 2 GD],Table169[Team 2],$BC4,Table169[Team 1],DL$3)+SUMIFS(Table169[Team 1 GD],Table169[Team 1],$BC4,Table169[Team 2],DL$3)</f>
        <v>0</v>
      </c>
      <c r="DM4" s="19">
        <f>SUMIFS(Table169[Team 2 GD],Table169[Team 2],$BC4,Table169[Team 1],DM$3)+SUMIFS(Table169[Team 1 GD],Table169[Team 1],$BC4,Table169[Team 2],DM$3)</f>
        <v>0</v>
      </c>
      <c r="DN4" s="19">
        <f>SUMIFS(Table169[Team 2 GD],Table169[Team 2],$BC4,Table169[Team 1],DN$3)+SUMIFS(Table169[Team 1 GD],Table169[Team 1],$BC4,Table169[Team 2],DN$3)</f>
        <v>0</v>
      </c>
      <c r="DO4" s="19">
        <f>SUMIFS(Table169[Team 2 GD],Table169[Team 2],$BC4,Table169[Team 1],DO$3)+SUMIFS(Table169[Team 1 GD],Table169[Team 1],$BC4,Table169[Team 2],DO$3)</f>
        <v>0</v>
      </c>
      <c r="DP4" s="19">
        <f>SUMIFS(Table169[Team 2 GD],Table169[Team 2],$BC4,Table169[Team 1],DP$3)+SUMIFS(Table169[Team 1 GD],Table169[Team 1],$BC4,Table169[Team 2],DP$3)</f>
        <v>0</v>
      </c>
      <c r="DQ4" s="19">
        <f>SUMIFS(Table169[Team 2 GD],Table169[Team 2],$BC4,Table169[Team 1],DQ$3)+SUMIFS(Table169[Team 1 GD],Table169[Team 1],$BC4,Table169[Team 2],DQ$3)</f>
        <v>0</v>
      </c>
      <c r="DS4" s="17" t="s">
        <v>86</v>
      </c>
      <c r="DT4" s="19">
        <f>SUMIFS(Table169[Team 2 Goals],Table169[Team 2],$BC4,Table169[Team 1],DT$3)+SUMIFS(Table169[Team 1 Goals],Table169[Team 1],$BC4,Table169[Team 2],DT$3)</f>
        <v>0</v>
      </c>
      <c r="DU4" s="19">
        <f>SUMIFS(Table169[Team 2 Goals],Table169[Team 2],$BC4,Table169[Team 1],DU$3)+SUMIFS(Table169[Team 1 Goals],Table169[Team 1],$BC4,Table169[Team 2],DU$3)</f>
        <v>0</v>
      </c>
      <c r="DV4" s="19">
        <f>SUMIFS(Table169[Team 2 Goals],Table169[Team 2],$BC4,Table169[Team 1],DV$3)+SUMIFS(Table169[Team 1 Goals],Table169[Team 1],$BC4,Table169[Team 2],DV$3)</f>
        <v>0</v>
      </c>
      <c r="DW4" s="19">
        <f>SUMIFS(Table169[Team 2 Goals],Table169[Team 2],$BC4,Table169[Team 1],DW$3)+SUMIFS(Table169[Team 1 Goals],Table169[Team 1],$BC4,Table169[Team 2],DW$3)</f>
        <v>0</v>
      </c>
      <c r="DX4" s="19">
        <f>SUMIFS(Table169[Team 2 Goals],Table169[Team 2],$BC4,Table169[Team 1],DX$3)+SUMIFS(Table169[Team 1 Goals],Table169[Team 1],$BC4,Table169[Team 2],DX$3)</f>
        <v>0</v>
      </c>
      <c r="DY4" s="19">
        <f>SUMIFS(Table169[Team 2 Goals],Table169[Team 2],$BC4,Table169[Team 1],DY$3)+SUMIFS(Table169[Team 1 Goals],Table169[Team 1],$BC4,Table169[Team 2],DY$3)</f>
        <v>0</v>
      </c>
      <c r="DZ4" s="19">
        <f>SUMIFS(Table169[Team 2 Goals],Table169[Team 2],$BC4,Table169[Team 1],DZ$3)+SUMIFS(Table169[Team 1 Goals],Table169[Team 1],$BC4,Table169[Team 2],DZ$3)</f>
        <v>0</v>
      </c>
      <c r="EA4" s="19">
        <f>SUMIFS(Table169[Team 2 Goals],Table169[Team 2],$BC4,Table169[Team 1],EA$3)+SUMIFS(Table169[Team 1 Goals],Table169[Team 1],$BC4,Table169[Team 2],EA$3)</f>
        <v>0</v>
      </c>
      <c r="EB4" s="19">
        <f>SUMIFS(Table169[Team 2 Goals],Table169[Team 2],$BC4,Table169[Team 1],EB$3)+SUMIFS(Table169[Team 1 Goals],Table169[Team 1],$BC4,Table169[Team 2],EB$3)</f>
        <v>0</v>
      </c>
      <c r="EC4" s="19">
        <f>SUMIFS(Table169[Team 2 Goals],Table169[Team 2],$BC4,Table169[Team 1],EC$3)+SUMIFS(Table169[Team 1 Goals],Table169[Team 1],$BC4,Table169[Team 2],EC$3)</f>
        <v>0</v>
      </c>
      <c r="ED4" s="19">
        <f>SUMIFS(Table169[Team 2 Goals],Table169[Team 2],$BC4,Table169[Team 1],ED$3)+SUMIFS(Table169[Team 1 Goals],Table169[Team 1],$BC4,Table169[Team 2],ED$3)</f>
        <v>0</v>
      </c>
      <c r="EE4" s="19">
        <f>SUMIFS(Table169[Team 2 Goals],Table169[Team 2],$BC4,Table169[Team 1],EE$3)+SUMIFS(Table169[Team 1 Goals],Table169[Team 1],$BC4,Table169[Team 2],EE$3)</f>
        <v>0</v>
      </c>
      <c r="EF4" s="19">
        <f>SUMIFS(Table169[Team 2 Goals],Table169[Team 2],$BC4,Table169[Team 1],EF$3)+SUMIFS(Table169[Team 1 Goals],Table169[Team 1],$BC4,Table169[Team 2],EF$3)</f>
        <v>0</v>
      </c>
      <c r="EG4" s="19">
        <f>SUMIFS(Table169[Team 2 Goals],Table169[Team 2],$BC4,Table169[Team 1],EG$3)+SUMIFS(Table169[Team 1 Goals],Table169[Team 1],$BC4,Table169[Team 2],EG$3)</f>
        <v>0</v>
      </c>
      <c r="EH4" s="19">
        <f>SUMIFS(Table169[Team 2 Goals],Table169[Team 2],$BC4,Table169[Team 1],EH$3)+SUMIFS(Table169[Team 1 Goals],Table169[Team 1],$BC4,Table169[Team 2],EH$3)</f>
        <v>0</v>
      </c>
      <c r="EI4" s="19">
        <f>SUMIFS(Table169[Team 2 Goals],Table169[Team 2],$BC4,Table169[Team 1],EI$3)+SUMIFS(Table169[Team 1 Goals],Table169[Team 1],$BC4,Table169[Team 2],EI$3)</f>
        <v>0</v>
      </c>
      <c r="EJ4" s="19">
        <f>SUMIFS(Table169[Team 2 Goals],Table169[Team 2],$BC4,Table169[Team 1],EJ$3)+SUMIFS(Table169[Team 1 Goals],Table169[Team 1],$BC4,Table169[Team 2],EJ$3)</f>
        <v>0</v>
      </c>
      <c r="EK4" s="19">
        <f>SUMIFS(Table169[Team 2 Goals],Table169[Team 2],$BC4,Table169[Team 1],EK$3)+SUMIFS(Table169[Team 1 Goals],Table169[Team 1],$BC4,Table169[Team 2],EK$3)</f>
        <v>0</v>
      </c>
      <c r="EL4" s="19">
        <f>SUMIFS(Table169[Team 2 Goals],Table169[Team 2],$BC4,Table169[Team 1],EL$3)+SUMIFS(Table169[Team 1 Goals],Table169[Team 1],$BC4,Table169[Team 2],EL$3)</f>
        <v>0</v>
      </c>
      <c r="EM4" s="19">
        <f>SUMIFS(Table169[Team 2 Goals],Table169[Team 2],$BC4,Table169[Team 1],EM$3)+SUMIFS(Table169[Team 1 Goals],Table169[Team 1],$BC4,Table169[Team 2],EM$3)</f>
        <v>0</v>
      </c>
      <c r="EN4" s="19">
        <f>SUMIFS(Table169[Team 2 Goals],Table169[Team 2],$BC4,Table169[Team 1],EN$3)+SUMIFS(Table169[Team 1 Goals],Table169[Team 1],$BC4,Table169[Team 2],EN$3)</f>
        <v>0</v>
      </c>
      <c r="EO4" s="19">
        <f>SUMIFS(Table169[Team 2 Goals],Table169[Team 2],$BC4,Table169[Team 1],EO$3)+SUMIFS(Table169[Team 1 Goals],Table169[Team 1],$BC4,Table169[Team 2],EO$3)</f>
        <v>0</v>
      </c>
      <c r="EP4" s="19">
        <f>SUMIFS(Table169[Team 2 Goals],Table169[Team 2],$BC4,Table169[Team 1],EP$3)+SUMIFS(Table169[Team 1 Goals],Table169[Team 1],$BC4,Table169[Team 2],EP$3)</f>
        <v>0</v>
      </c>
      <c r="EQ4" s="19">
        <f>SUMIFS(Table169[Team 2 Goals],Table169[Team 2],$BC4,Table169[Team 1],EQ$3)+SUMIFS(Table169[Team 1 Goals],Table169[Team 1],$BC4,Table169[Team 2],EQ$3)</f>
        <v>0</v>
      </c>
      <c r="ER4" s="19">
        <f>SUMIFS(Table169[Team 2 Goals],Table169[Team 2],$BC4,Table169[Team 1],ER$3)+SUMIFS(Table169[Team 1 Goals],Table169[Team 1],$BC4,Table169[Team 2],ER$3)</f>
        <v>0</v>
      </c>
      <c r="ES4" s="19">
        <f>SUMIFS(Table169[Team 2 Goals],Table169[Team 2],$BC4,Table169[Team 1],ES$3)+SUMIFS(Table169[Team 1 Goals],Table169[Team 1],$BC4,Table169[Team 2],ES$3)</f>
        <v>0</v>
      </c>
      <c r="ET4" s="19">
        <f>SUMIFS(Table169[Team 2 Goals],Table169[Team 2],$BC4,Table169[Team 1],ET$3)+SUMIFS(Table169[Team 1 Goals],Table169[Team 1],$BC4,Table169[Team 2],ET$3)</f>
        <v>0</v>
      </c>
      <c r="EU4" s="19">
        <f>SUMIFS(Table169[Team 2 Goals],Table169[Team 2],$BC4,Table169[Team 1],EU$3)+SUMIFS(Table169[Team 1 Goals],Table169[Team 1],$BC4,Table169[Team 2],EU$3)</f>
        <v>0</v>
      </c>
      <c r="EV4" s="19">
        <f>SUMIFS(Table169[Team 2 Goals],Table169[Team 2],$BC4,Table169[Team 1],EV$3)+SUMIFS(Table169[Team 1 Goals],Table169[Team 1],$BC4,Table169[Team 2],EV$3)</f>
        <v>0</v>
      </c>
      <c r="EW4" s="19">
        <f>SUMIFS(Table169[Team 2 Goals],Table169[Team 2],$BC4,Table169[Team 1],EW$3)+SUMIFS(Table169[Team 1 Goals],Table169[Team 1],$BC4,Table169[Team 2],EW$3)</f>
        <v>0</v>
      </c>
      <c r="EX4" s="19">
        <f>SUMIFS(Table169[Team 2 Goals],Table169[Team 2],$BC4,Table169[Team 1],EX$3)+SUMIFS(Table169[Team 1 Goals],Table169[Team 1],$BC4,Table169[Team 2],EX$3)</f>
        <v>0</v>
      </c>
      <c r="EY4" s="19">
        <f>SUMIFS(Table169[Team 2 Goals],Table169[Team 2],$BC4,Table169[Team 1],EY$3)+SUMIFS(Table169[Team 1 Goals],Table169[Team 1],$BC4,Table169[Team 2],EY$3)</f>
        <v>0</v>
      </c>
      <c r="FA4" s="72"/>
      <c r="FB4" s="72"/>
    </row>
    <row r="5" spans="1:159" s="17" customFormat="1" ht="30" customHeight="1" thickBot="1" x14ac:dyDescent="0.3">
      <c r="A5" s="62" t="s">
        <v>172</v>
      </c>
      <c r="B5" s="5">
        <v>2</v>
      </c>
      <c r="C5" s="5" t="s">
        <v>1</v>
      </c>
      <c r="D5" s="28">
        <v>44886</v>
      </c>
      <c r="E5" s="5" t="s">
        <v>14</v>
      </c>
      <c r="F5" s="29">
        <v>0.79166666666666663</v>
      </c>
      <c r="G5" s="30">
        <f t="shared" si="0"/>
        <v>44886.333333333328</v>
      </c>
      <c r="H5" s="5" t="s">
        <v>6</v>
      </c>
      <c r="I5" s="67"/>
      <c r="J5" s="5" t="str">
        <f>IF(Table169[[#This Row],[SCORE]]="","",IF(O5=P5,"Draw",IF(O5&gt;P5,K5,L5)))</f>
        <v/>
      </c>
      <c r="K5" s="17" t="str">
        <f>IF(Table169[[#This Row],[TEAMS]]="","",LEFT(H5,FIND(" -",H5,1)-1))</f>
        <v>Senegal</v>
      </c>
      <c r="L5" s="17" t="str">
        <f>IF(Table169[[#This Row],[TEAMS]]="","",MID(H5,FIND("-",H5,1)+2,LEN(H5)-FIND("-",H5,1)+2))</f>
        <v>Netherlands</v>
      </c>
      <c r="M5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5" s="17" t="str">
        <f>IF(Table169[[#This Row],[Winner]]=Table169[[#This Row],[Team 1]],Table169[[#This Row],[Team 2]],IF(Table169[[#This Row],[Winner]]=Table169[[#This Row],[Team 2]],Table169[[#This Row],[Team 1]],""))</f>
        <v/>
      </c>
      <c r="O5" s="17" t="str">
        <f>IF(Table169[[#This Row],[SCORE]]="","",LEFT(I5,FIND(":",I5,1)-1)*1)</f>
        <v/>
      </c>
      <c r="P5" s="17" t="str">
        <f>IF(Table169[[#This Row],[SCORE]]="","",MID(I5,FIND(":",I5,1)+1,LEN(I5)-FIND(":",I5,1)+1)*1)</f>
        <v/>
      </c>
      <c r="Q5" s="17" t="str">
        <f>IF(OR(Table169[[#This Row],[Team 1 Goals]]="",Table169[[#This Row],[Team 2 Goals]]=""),"",Table169[[#This Row],[Team 1 Goals]]-Table169[[#This Row],[Team 2 Goals]])</f>
        <v/>
      </c>
      <c r="R5" s="17" t="str">
        <f>IF(OR(Table169[[#This Row],[Team 1 Goals]]="",Table169[[#This Row],[Team 2 Goals]]=""),"",Table169[[#This Row],[Team 2 Goals]]-Table169[[#This Row],[Team 1 Goals]])</f>
        <v/>
      </c>
      <c r="S5" s="17" t="str">
        <f>IF(Table169[[#This Row],[SCORE]]="","",IF(Table169[[#This Row],[WINNER / RESULT]]="Draw",1,IF(Table169[[#This Row],[WINNER / RESULT]]=Table169[[#This Row],[Team 1]],3,0)))</f>
        <v/>
      </c>
      <c r="T5" s="17" t="str">
        <f>IF(Table169[[#This Row],[SCORE]]="","",IF(Table169[[#This Row],[WINNER / RESULT]]="Draw",1,IF(Table169[[#This Row],[WINNER / RESULT]]=Table169[[#This Row],[Team 2]],3,0)))</f>
        <v/>
      </c>
      <c r="V5" s="4" t="s">
        <v>12</v>
      </c>
      <c r="Z5" s="13"/>
      <c r="AA5" s="76" t="s">
        <v>134</v>
      </c>
      <c r="AB5" s="77"/>
      <c r="AC5" s="38" t="s">
        <v>127</v>
      </c>
      <c r="AD5" s="41" t="s">
        <v>142</v>
      </c>
      <c r="AE5" s="42" t="s">
        <v>69</v>
      </c>
      <c r="AI5" s="17" t="s">
        <v>1</v>
      </c>
      <c r="AJ5" s="17" t="s">
        <v>65</v>
      </c>
      <c r="AK5" s="17">
        <f>COUNTIF(Table169[Winner],AJ5)</f>
        <v>0</v>
      </c>
      <c r="AL5" s="17">
        <f>COUNTIFS(Table169[Team 2],AJ5,Table169[WINNER / RESULT],"Draw")+COUNTIFS(Table169[Team 1],AJ5,Table169[WINNER / RESULT],"Draw")</f>
        <v>0</v>
      </c>
      <c r="AM5" s="17">
        <f>COUNTIF(Table169[Loser],AJ5)</f>
        <v>0</v>
      </c>
      <c r="AN5" s="17">
        <f>AL5+(3*AK5)</f>
        <v>0</v>
      </c>
      <c r="AO5" s="17">
        <f>SUMIFS(Table169[Team 1 Goals],Table169[Team 1],AJ5)+SUMIFS(Table169[Team 2 Goals],Table169[Team 2],AJ5)</f>
        <v>0</v>
      </c>
      <c r="AP5" s="17">
        <f>SUMIFS(Table169[Team 2 Goals],Table169[Team 1],AJ5)+SUMIFS(Table169[Team 1 Goals],Table169[Team 2],AJ5)</f>
        <v>0</v>
      </c>
      <c r="AQ5" s="17">
        <f>AO5-AP5</f>
        <v>0</v>
      </c>
      <c r="AR5" s="17">
        <f ca="1">RANK(BA5,$BA$4:$BA$7,1)</f>
        <v>2</v>
      </c>
      <c r="AS5" s="17" t="str">
        <f t="shared" si="1"/>
        <v/>
      </c>
      <c r="AT5" s="17" t="str">
        <f ca="1">IF(AS5="",AR5&amp;AI5,AS5&amp;AI5)</f>
        <v>2A</v>
      </c>
      <c r="AU5" s="17">
        <f>RANK(AN5,AN4:AN7)+(RANK(AQ5,AQ4:AQ7)/10)+(RANK(AO5,AO4:AO7)/100)</f>
        <v>1.1100000000000001</v>
      </c>
      <c r="AV5" s="17">
        <f>RANK(AU5,$AU$4:$AU$7,1)</f>
        <v>1</v>
      </c>
      <c r="AW5" s="17" cm="1">
        <f t="array" aca="1" ref="AW5" ca="1">SUMPRODUCT((OFFSET($BD$3:$CI$3,MATCH($AJ5,$BC$4:$BC$35,0),0))*((IF($AV6=$AV5,$BD$3:$CI$3=$AJ6,0))+(IF($AV7=$AV5,$BD$3:$CI$3=$AJ7,0))+(IF($AV4=$AV5,$BD$3:$CI$3=$AJ4,0))))</f>
        <v>0</v>
      </c>
      <c r="AX5" s="17" cm="1">
        <f t="array" aca="1" ref="AX5" ca="1">SUMPRODUCT((OFFSET($CL$3:$DQ$3,MATCH($AJ5,$CK$4:$CK$35,0),0))*((IF($AV6=$AV5,$CL$3:$DQ$3=$AJ6,0))+(IF($AV7=$AV5,$CL$3:$DQ$3=$AJ7,0))+(IF($AV4=$AV5,$CL$3:$DQ$3=$AJ4,0))))</f>
        <v>0</v>
      </c>
      <c r="AY5" s="17" cm="1">
        <f t="array" aca="1" ref="AY5" ca="1">SUMPRODUCT((OFFSET($DT$3:$EY$3,MATCH($AJ5,$DS$4:$DS$35,0),0))*((IF($AV6=$AV5,$DT$3:$EY$3=$AJ6,0))+(IF($AV7=$AV5,$DT$3:$EY$3=$AJ7,0))+(IF($AV4=$AV5,$DT$3:$EY$3=$AJ4,0))))</f>
        <v>0</v>
      </c>
      <c r="AZ5" s="17">
        <f ca="1">(AW5/1000)+(AX5/10000)+(AY5/100000)+(ROW(AY6)/10000000)</f>
        <v>5.9999999999999997E-7</v>
      </c>
      <c r="BA5" s="17">
        <f ca="1">+AU5-AZ5</f>
        <v>1.1099994000000002</v>
      </c>
      <c r="BC5" s="17" t="s">
        <v>106</v>
      </c>
      <c r="BD5" s="19">
        <f>SUMIFS(Table169[Team 2 Points],Table169[Team 2],$BC5,Table169[Team 1],BD$3)+SUMIFS(Table169[Team 1 Points],Table169[Team 1],$BC5,Table169[Team 2],BD$3)</f>
        <v>0</v>
      </c>
      <c r="BE5" s="19">
        <f>SUMIFS(Table169[Team 2 Points],Table169[Team 2],$BC5,Table169[Team 1],BE$3)+SUMIFS(Table169[Team 1 Points],Table169[Team 1],$BC5,Table169[Team 2],BE$3)</f>
        <v>0</v>
      </c>
      <c r="BF5" s="19">
        <f>SUMIFS(Table169[Team 2 Points],Table169[Team 2],$BC5,Table169[Team 1],BF$3)+SUMIFS(Table169[Team 1 Points],Table169[Team 1],$BC5,Table169[Team 2],BF$3)</f>
        <v>0</v>
      </c>
      <c r="BG5" s="19">
        <f>SUMIFS(Table169[Team 2 Points],Table169[Team 2],$BC5,Table169[Team 1],BG$3)+SUMIFS(Table169[Team 1 Points],Table169[Team 1],$BC5,Table169[Team 2],BG$3)</f>
        <v>0</v>
      </c>
      <c r="BH5" s="19">
        <f>SUMIFS(Table169[Team 2 Points],Table169[Team 2],$BC5,Table169[Team 1],BH$3)+SUMIFS(Table169[Team 1 Points],Table169[Team 1],$BC5,Table169[Team 2],BH$3)</f>
        <v>0</v>
      </c>
      <c r="BI5" s="19">
        <f>SUMIFS(Table169[Team 2 Points],Table169[Team 2],$BC5,Table169[Team 1],BI$3)+SUMIFS(Table169[Team 1 Points],Table169[Team 1],$BC5,Table169[Team 2],BI$3)</f>
        <v>0</v>
      </c>
      <c r="BJ5" s="19">
        <f>SUMIFS(Table169[Team 2 Points],Table169[Team 2],$BC5,Table169[Team 1],BJ$3)+SUMIFS(Table169[Team 1 Points],Table169[Team 1],$BC5,Table169[Team 2],BJ$3)</f>
        <v>0</v>
      </c>
      <c r="BK5" s="19">
        <f>SUMIFS(Table169[Team 2 Points],Table169[Team 2],$BC5,Table169[Team 1],BK$3)+SUMIFS(Table169[Team 1 Points],Table169[Team 1],$BC5,Table169[Team 2],BK$3)</f>
        <v>0</v>
      </c>
      <c r="BL5" s="19">
        <f>SUMIFS(Table169[Team 2 Points],Table169[Team 2],$BC5,Table169[Team 1],BL$3)+SUMIFS(Table169[Team 1 Points],Table169[Team 1],$BC5,Table169[Team 2],BL$3)</f>
        <v>0</v>
      </c>
      <c r="BM5" s="19">
        <f>SUMIFS(Table169[Team 2 Points],Table169[Team 2],$BC5,Table169[Team 1],BM$3)+SUMIFS(Table169[Team 1 Points],Table169[Team 1],$BC5,Table169[Team 2],BM$3)</f>
        <v>0</v>
      </c>
      <c r="BN5" s="19">
        <f>SUMIFS(Table169[Team 2 Points],Table169[Team 2],$BC5,Table169[Team 1],BN$3)+SUMIFS(Table169[Team 1 Points],Table169[Team 1],$BC5,Table169[Team 2],BN$3)</f>
        <v>0</v>
      </c>
      <c r="BO5" s="19">
        <f>SUMIFS(Table169[Team 2 Points],Table169[Team 2],$BC5,Table169[Team 1],BO$3)+SUMIFS(Table169[Team 1 Points],Table169[Team 1],$BC5,Table169[Team 2],BO$3)</f>
        <v>0</v>
      </c>
      <c r="BP5" s="19">
        <f>SUMIFS(Table169[Team 2 Points],Table169[Team 2],$BC5,Table169[Team 1],BP$3)+SUMIFS(Table169[Team 1 Points],Table169[Team 1],$BC5,Table169[Team 2],BP$3)</f>
        <v>0</v>
      </c>
      <c r="BQ5" s="19">
        <f>SUMIFS(Table169[Team 2 Points],Table169[Team 2],$BC5,Table169[Team 1],BQ$3)+SUMIFS(Table169[Team 1 Points],Table169[Team 1],$BC5,Table169[Team 2],BQ$3)</f>
        <v>0</v>
      </c>
      <c r="BR5" s="19">
        <f>SUMIFS(Table169[Team 2 Points],Table169[Team 2],$BC5,Table169[Team 1],BR$3)+SUMIFS(Table169[Team 1 Points],Table169[Team 1],$BC5,Table169[Team 2],BR$3)</f>
        <v>0</v>
      </c>
      <c r="BS5" s="19">
        <f>SUMIFS(Table169[Team 2 Points],Table169[Team 2],$BC5,Table169[Team 1],BS$3)+SUMIFS(Table169[Team 1 Points],Table169[Team 1],$BC5,Table169[Team 2],BS$3)</f>
        <v>0</v>
      </c>
      <c r="BT5" s="19">
        <f>SUMIFS(Table169[Team 2 Points],Table169[Team 2],$BC5,Table169[Team 1],BT$3)+SUMIFS(Table169[Team 1 Points],Table169[Team 1],$BC5,Table169[Team 2],BT$3)</f>
        <v>0</v>
      </c>
      <c r="BU5" s="19">
        <f>SUMIFS(Table169[Team 2 Points],Table169[Team 2],$BC5,Table169[Team 1],BU$3)+SUMIFS(Table169[Team 1 Points],Table169[Team 1],$BC5,Table169[Team 2],BU$3)</f>
        <v>0</v>
      </c>
      <c r="BV5" s="19">
        <f>SUMIFS(Table169[Team 2 Points],Table169[Team 2],$BC5,Table169[Team 1],BV$3)+SUMIFS(Table169[Team 1 Points],Table169[Team 1],$BC5,Table169[Team 2],BV$3)</f>
        <v>0</v>
      </c>
      <c r="BW5" s="19">
        <f>SUMIFS(Table169[Team 2 Points],Table169[Team 2],$BC5,Table169[Team 1],BW$3)+SUMIFS(Table169[Team 1 Points],Table169[Team 1],$BC5,Table169[Team 2],BW$3)</f>
        <v>0</v>
      </c>
      <c r="BX5" s="19">
        <f>SUMIFS(Table169[Team 2 Points],Table169[Team 2],$BC5,Table169[Team 1],BX$3)+SUMIFS(Table169[Team 1 Points],Table169[Team 1],$BC5,Table169[Team 2],BX$3)</f>
        <v>0</v>
      </c>
      <c r="BY5" s="19">
        <f>SUMIFS(Table169[Team 2 Points],Table169[Team 2],$BC5,Table169[Team 1],BY$3)+SUMIFS(Table169[Team 1 Points],Table169[Team 1],$BC5,Table169[Team 2],BY$3)</f>
        <v>0</v>
      </c>
      <c r="BZ5" s="19">
        <f>SUMIFS(Table169[Team 2 Points],Table169[Team 2],$BC5,Table169[Team 1],BZ$3)+SUMIFS(Table169[Team 1 Points],Table169[Team 1],$BC5,Table169[Team 2],BZ$3)</f>
        <v>0</v>
      </c>
      <c r="CA5" s="19">
        <f>SUMIFS(Table169[Team 2 Points],Table169[Team 2],$BC5,Table169[Team 1],CA$3)+SUMIFS(Table169[Team 1 Points],Table169[Team 1],$BC5,Table169[Team 2],CA$3)</f>
        <v>0</v>
      </c>
      <c r="CB5" s="19">
        <f>SUMIFS(Table169[Team 2 Points],Table169[Team 2],$BC5,Table169[Team 1],CB$3)+SUMIFS(Table169[Team 1 Points],Table169[Team 1],$BC5,Table169[Team 2],CB$3)</f>
        <v>0</v>
      </c>
      <c r="CC5" s="19">
        <f>SUMIFS(Table169[Team 2 Points],Table169[Team 2],$BC5,Table169[Team 1],CC$3)+SUMIFS(Table169[Team 1 Points],Table169[Team 1],$BC5,Table169[Team 2],CC$3)</f>
        <v>0</v>
      </c>
      <c r="CD5" s="19">
        <f>SUMIFS(Table169[Team 2 Points],Table169[Team 2],$BC5,Table169[Team 1],CD$3)+SUMIFS(Table169[Team 1 Points],Table169[Team 1],$BC5,Table169[Team 2],CD$3)</f>
        <v>0</v>
      </c>
      <c r="CE5" s="19">
        <f>SUMIFS(Table169[Team 2 Points],Table169[Team 2],$BC5,Table169[Team 1],CE$3)+SUMIFS(Table169[Team 1 Points],Table169[Team 1],$BC5,Table169[Team 2],CE$3)</f>
        <v>0</v>
      </c>
      <c r="CF5" s="19">
        <f>SUMIFS(Table169[Team 2 Points],Table169[Team 2],$BC5,Table169[Team 1],CF$3)+SUMIFS(Table169[Team 1 Points],Table169[Team 1],$BC5,Table169[Team 2],CF$3)</f>
        <v>0</v>
      </c>
      <c r="CG5" s="19">
        <f>SUMIFS(Table169[Team 2 Points],Table169[Team 2],$BC5,Table169[Team 1],CG$3)+SUMIFS(Table169[Team 1 Points],Table169[Team 1],$BC5,Table169[Team 2],CG$3)</f>
        <v>0</v>
      </c>
      <c r="CH5" s="19">
        <f>SUMIFS(Table169[Team 2 Points],Table169[Team 2],$BC5,Table169[Team 1],CH$3)+SUMIFS(Table169[Team 1 Points],Table169[Team 1],$BC5,Table169[Team 2],CH$3)</f>
        <v>0</v>
      </c>
      <c r="CI5" s="19">
        <f>SUMIFS(Table169[Team 2 Points],Table169[Team 2],$BC5,Table169[Team 1],CI$3)+SUMIFS(Table169[Team 1 Points],Table169[Team 1],$BC5,Table169[Team 2],CI$3)</f>
        <v>0</v>
      </c>
      <c r="CK5" s="17" t="s">
        <v>106</v>
      </c>
      <c r="CL5" s="19">
        <f>SUMIFS(Table169[Team 2 GD],Table169[Team 2],$BC5,Table169[Team 1],CL$3)+SUMIFS(Table169[Team 1 GD],Table169[Team 1],$BC5,Table169[Team 2],CL$3)</f>
        <v>0</v>
      </c>
      <c r="CM5" s="19">
        <f>SUMIFS(Table169[Team 2 GD],Table169[Team 2],$BC5,Table169[Team 1],CM$3)+SUMIFS(Table169[Team 1 GD],Table169[Team 1],$BC5,Table169[Team 2],CM$3)</f>
        <v>0</v>
      </c>
      <c r="CN5" s="19">
        <f>SUMIFS(Table169[Team 2 GD],Table169[Team 2],$BC5,Table169[Team 1],CN$3)+SUMIFS(Table169[Team 1 GD],Table169[Team 1],$BC5,Table169[Team 2],CN$3)</f>
        <v>0</v>
      </c>
      <c r="CO5" s="19">
        <f>SUMIFS(Table169[Team 2 GD],Table169[Team 2],$BC5,Table169[Team 1],CO$3)+SUMIFS(Table169[Team 1 GD],Table169[Team 1],$BC5,Table169[Team 2],CO$3)</f>
        <v>0</v>
      </c>
      <c r="CP5" s="19">
        <f>SUMIFS(Table169[Team 2 GD],Table169[Team 2],$BC5,Table169[Team 1],CP$3)+SUMIFS(Table169[Team 1 GD],Table169[Team 1],$BC5,Table169[Team 2],CP$3)</f>
        <v>0</v>
      </c>
      <c r="CQ5" s="19">
        <f>SUMIFS(Table169[Team 2 GD],Table169[Team 2],$BC5,Table169[Team 1],CQ$3)+SUMIFS(Table169[Team 1 GD],Table169[Team 1],$BC5,Table169[Team 2],CQ$3)</f>
        <v>0</v>
      </c>
      <c r="CR5" s="19">
        <f>SUMIFS(Table169[Team 2 GD],Table169[Team 2],$BC5,Table169[Team 1],CR$3)+SUMIFS(Table169[Team 1 GD],Table169[Team 1],$BC5,Table169[Team 2],CR$3)</f>
        <v>0</v>
      </c>
      <c r="CS5" s="19">
        <f>SUMIFS(Table169[Team 2 GD],Table169[Team 2],$BC5,Table169[Team 1],CS$3)+SUMIFS(Table169[Team 1 GD],Table169[Team 1],$BC5,Table169[Team 2],CS$3)</f>
        <v>0</v>
      </c>
      <c r="CT5" s="19">
        <f>SUMIFS(Table169[Team 2 GD],Table169[Team 2],$BC5,Table169[Team 1],CT$3)+SUMIFS(Table169[Team 1 GD],Table169[Team 1],$BC5,Table169[Team 2],CT$3)</f>
        <v>0</v>
      </c>
      <c r="CU5" s="19">
        <f>SUMIFS(Table169[Team 2 GD],Table169[Team 2],$BC5,Table169[Team 1],CU$3)+SUMIFS(Table169[Team 1 GD],Table169[Team 1],$BC5,Table169[Team 2],CU$3)</f>
        <v>0</v>
      </c>
      <c r="CV5" s="19">
        <f>SUMIFS(Table169[Team 2 GD],Table169[Team 2],$BC5,Table169[Team 1],CV$3)+SUMIFS(Table169[Team 1 GD],Table169[Team 1],$BC5,Table169[Team 2],CV$3)</f>
        <v>0</v>
      </c>
      <c r="CW5" s="19">
        <f>SUMIFS(Table169[Team 2 GD],Table169[Team 2],$BC5,Table169[Team 1],CW$3)+SUMIFS(Table169[Team 1 GD],Table169[Team 1],$BC5,Table169[Team 2],CW$3)</f>
        <v>0</v>
      </c>
      <c r="CX5" s="19">
        <f>SUMIFS(Table169[Team 2 GD],Table169[Team 2],$BC5,Table169[Team 1],CX$3)+SUMIFS(Table169[Team 1 GD],Table169[Team 1],$BC5,Table169[Team 2],CX$3)</f>
        <v>0</v>
      </c>
      <c r="CY5" s="19">
        <f>SUMIFS(Table169[Team 2 GD],Table169[Team 2],$BC5,Table169[Team 1],CY$3)+SUMIFS(Table169[Team 1 GD],Table169[Team 1],$BC5,Table169[Team 2],CY$3)</f>
        <v>0</v>
      </c>
      <c r="CZ5" s="19">
        <f>SUMIFS(Table169[Team 2 GD],Table169[Team 2],$BC5,Table169[Team 1],CZ$3)+SUMIFS(Table169[Team 1 GD],Table169[Team 1],$BC5,Table169[Team 2],CZ$3)</f>
        <v>0</v>
      </c>
      <c r="DA5" s="19">
        <f>SUMIFS(Table169[Team 2 GD],Table169[Team 2],$BC5,Table169[Team 1],DA$3)+SUMIFS(Table169[Team 1 GD],Table169[Team 1],$BC5,Table169[Team 2],DA$3)</f>
        <v>0</v>
      </c>
      <c r="DB5" s="19">
        <f>SUMIFS(Table169[Team 2 GD],Table169[Team 2],$BC5,Table169[Team 1],DB$3)+SUMIFS(Table169[Team 1 GD],Table169[Team 1],$BC5,Table169[Team 2],DB$3)</f>
        <v>0</v>
      </c>
      <c r="DC5" s="19">
        <f>SUMIFS(Table169[Team 2 GD],Table169[Team 2],$BC5,Table169[Team 1],DC$3)+SUMIFS(Table169[Team 1 GD],Table169[Team 1],$BC5,Table169[Team 2],DC$3)</f>
        <v>0</v>
      </c>
      <c r="DD5" s="19">
        <f>SUMIFS(Table169[Team 2 GD],Table169[Team 2],$BC5,Table169[Team 1],DD$3)+SUMIFS(Table169[Team 1 GD],Table169[Team 1],$BC5,Table169[Team 2],DD$3)</f>
        <v>0</v>
      </c>
      <c r="DE5" s="19">
        <f>SUMIFS(Table169[Team 2 GD],Table169[Team 2],$BC5,Table169[Team 1],DE$3)+SUMIFS(Table169[Team 1 GD],Table169[Team 1],$BC5,Table169[Team 2],DE$3)</f>
        <v>0</v>
      </c>
      <c r="DF5" s="19">
        <f>SUMIFS(Table169[Team 2 GD],Table169[Team 2],$BC5,Table169[Team 1],DF$3)+SUMIFS(Table169[Team 1 GD],Table169[Team 1],$BC5,Table169[Team 2],DF$3)</f>
        <v>0</v>
      </c>
      <c r="DG5" s="19">
        <f>SUMIFS(Table169[Team 2 GD],Table169[Team 2],$BC5,Table169[Team 1],DG$3)+SUMIFS(Table169[Team 1 GD],Table169[Team 1],$BC5,Table169[Team 2],DG$3)</f>
        <v>0</v>
      </c>
      <c r="DH5" s="19">
        <f>SUMIFS(Table169[Team 2 GD],Table169[Team 2],$BC5,Table169[Team 1],DH$3)+SUMIFS(Table169[Team 1 GD],Table169[Team 1],$BC5,Table169[Team 2],DH$3)</f>
        <v>0</v>
      </c>
      <c r="DI5" s="19">
        <f>SUMIFS(Table169[Team 2 GD],Table169[Team 2],$BC5,Table169[Team 1],DI$3)+SUMIFS(Table169[Team 1 GD],Table169[Team 1],$BC5,Table169[Team 2],DI$3)</f>
        <v>0</v>
      </c>
      <c r="DJ5" s="19">
        <f>SUMIFS(Table169[Team 2 GD],Table169[Team 2],$BC5,Table169[Team 1],DJ$3)+SUMIFS(Table169[Team 1 GD],Table169[Team 1],$BC5,Table169[Team 2],DJ$3)</f>
        <v>0</v>
      </c>
      <c r="DK5" s="19">
        <f>SUMIFS(Table169[Team 2 GD],Table169[Team 2],$BC5,Table169[Team 1],DK$3)+SUMIFS(Table169[Team 1 GD],Table169[Team 1],$BC5,Table169[Team 2],DK$3)</f>
        <v>0</v>
      </c>
      <c r="DL5" s="19">
        <f>SUMIFS(Table169[Team 2 GD],Table169[Team 2],$BC5,Table169[Team 1],DL$3)+SUMIFS(Table169[Team 1 GD],Table169[Team 1],$BC5,Table169[Team 2],DL$3)</f>
        <v>0</v>
      </c>
      <c r="DM5" s="19">
        <f>SUMIFS(Table169[Team 2 GD],Table169[Team 2],$BC5,Table169[Team 1],DM$3)+SUMIFS(Table169[Team 1 GD],Table169[Team 1],$BC5,Table169[Team 2],DM$3)</f>
        <v>0</v>
      </c>
      <c r="DN5" s="19">
        <f>SUMIFS(Table169[Team 2 GD],Table169[Team 2],$BC5,Table169[Team 1],DN$3)+SUMIFS(Table169[Team 1 GD],Table169[Team 1],$BC5,Table169[Team 2],DN$3)</f>
        <v>0</v>
      </c>
      <c r="DO5" s="19">
        <f>SUMIFS(Table169[Team 2 GD],Table169[Team 2],$BC5,Table169[Team 1],DO$3)+SUMIFS(Table169[Team 1 GD],Table169[Team 1],$BC5,Table169[Team 2],DO$3)</f>
        <v>0</v>
      </c>
      <c r="DP5" s="19">
        <f>SUMIFS(Table169[Team 2 GD],Table169[Team 2],$BC5,Table169[Team 1],DP$3)+SUMIFS(Table169[Team 1 GD],Table169[Team 1],$BC5,Table169[Team 2],DP$3)</f>
        <v>0</v>
      </c>
      <c r="DQ5" s="19">
        <f>SUMIFS(Table169[Team 2 GD],Table169[Team 2],$BC5,Table169[Team 1],DQ$3)+SUMIFS(Table169[Team 1 GD],Table169[Team 1],$BC5,Table169[Team 2],DQ$3)</f>
        <v>0</v>
      </c>
      <c r="DS5" s="17" t="s">
        <v>106</v>
      </c>
      <c r="DT5" s="19">
        <f>SUMIFS(Table169[Team 2 Goals],Table169[Team 2],$BC5,Table169[Team 1],DT$3)+SUMIFS(Table169[Team 1 Goals],Table169[Team 1],$BC5,Table169[Team 2],DT$3)</f>
        <v>0</v>
      </c>
      <c r="DU5" s="19">
        <f>SUMIFS(Table169[Team 2 Goals],Table169[Team 2],$BC5,Table169[Team 1],DU$3)+SUMIFS(Table169[Team 1 Goals],Table169[Team 1],$BC5,Table169[Team 2],DU$3)</f>
        <v>0</v>
      </c>
      <c r="DV5" s="19">
        <f>SUMIFS(Table169[Team 2 Goals],Table169[Team 2],$BC5,Table169[Team 1],DV$3)+SUMIFS(Table169[Team 1 Goals],Table169[Team 1],$BC5,Table169[Team 2],DV$3)</f>
        <v>0</v>
      </c>
      <c r="DW5" s="19">
        <f>SUMIFS(Table169[Team 2 Goals],Table169[Team 2],$BC5,Table169[Team 1],DW$3)+SUMIFS(Table169[Team 1 Goals],Table169[Team 1],$BC5,Table169[Team 2],DW$3)</f>
        <v>0</v>
      </c>
      <c r="DX5" s="19">
        <f>SUMIFS(Table169[Team 2 Goals],Table169[Team 2],$BC5,Table169[Team 1],DX$3)+SUMIFS(Table169[Team 1 Goals],Table169[Team 1],$BC5,Table169[Team 2],DX$3)</f>
        <v>0</v>
      </c>
      <c r="DY5" s="19">
        <f>SUMIFS(Table169[Team 2 Goals],Table169[Team 2],$BC5,Table169[Team 1],DY$3)+SUMIFS(Table169[Team 1 Goals],Table169[Team 1],$BC5,Table169[Team 2],DY$3)</f>
        <v>0</v>
      </c>
      <c r="DZ5" s="19">
        <f>SUMIFS(Table169[Team 2 Goals],Table169[Team 2],$BC5,Table169[Team 1],DZ$3)+SUMIFS(Table169[Team 1 Goals],Table169[Team 1],$BC5,Table169[Team 2],DZ$3)</f>
        <v>0</v>
      </c>
      <c r="EA5" s="19">
        <f>SUMIFS(Table169[Team 2 Goals],Table169[Team 2],$BC5,Table169[Team 1],EA$3)+SUMIFS(Table169[Team 1 Goals],Table169[Team 1],$BC5,Table169[Team 2],EA$3)</f>
        <v>0</v>
      </c>
      <c r="EB5" s="19">
        <f>SUMIFS(Table169[Team 2 Goals],Table169[Team 2],$BC5,Table169[Team 1],EB$3)+SUMIFS(Table169[Team 1 Goals],Table169[Team 1],$BC5,Table169[Team 2],EB$3)</f>
        <v>0</v>
      </c>
      <c r="EC5" s="19">
        <f>SUMIFS(Table169[Team 2 Goals],Table169[Team 2],$BC5,Table169[Team 1],EC$3)+SUMIFS(Table169[Team 1 Goals],Table169[Team 1],$BC5,Table169[Team 2],EC$3)</f>
        <v>0</v>
      </c>
      <c r="ED5" s="19">
        <f>SUMIFS(Table169[Team 2 Goals],Table169[Team 2],$BC5,Table169[Team 1],ED$3)+SUMIFS(Table169[Team 1 Goals],Table169[Team 1],$BC5,Table169[Team 2],ED$3)</f>
        <v>0</v>
      </c>
      <c r="EE5" s="19">
        <f>SUMIFS(Table169[Team 2 Goals],Table169[Team 2],$BC5,Table169[Team 1],EE$3)+SUMIFS(Table169[Team 1 Goals],Table169[Team 1],$BC5,Table169[Team 2],EE$3)</f>
        <v>0</v>
      </c>
      <c r="EF5" s="19">
        <f>SUMIFS(Table169[Team 2 Goals],Table169[Team 2],$BC5,Table169[Team 1],EF$3)+SUMIFS(Table169[Team 1 Goals],Table169[Team 1],$BC5,Table169[Team 2],EF$3)</f>
        <v>0</v>
      </c>
      <c r="EG5" s="19">
        <f>SUMIFS(Table169[Team 2 Goals],Table169[Team 2],$BC5,Table169[Team 1],EG$3)+SUMIFS(Table169[Team 1 Goals],Table169[Team 1],$BC5,Table169[Team 2],EG$3)</f>
        <v>0</v>
      </c>
      <c r="EH5" s="19">
        <f>SUMIFS(Table169[Team 2 Goals],Table169[Team 2],$BC5,Table169[Team 1],EH$3)+SUMIFS(Table169[Team 1 Goals],Table169[Team 1],$BC5,Table169[Team 2],EH$3)</f>
        <v>0</v>
      </c>
      <c r="EI5" s="19">
        <f>SUMIFS(Table169[Team 2 Goals],Table169[Team 2],$BC5,Table169[Team 1],EI$3)+SUMIFS(Table169[Team 1 Goals],Table169[Team 1],$BC5,Table169[Team 2],EI$3)</f>
        <v>0</v>
      </c>
      <c r="EJ5" s="19">
        <f>SUMIFS(Table169[Team 2 Goals],Table169[Team 2],$BC5,Table169[Team 1],EJ$3)+SUMIFS(Table169[Team 1 Goals],Table169[Team 1],$BC5,Table169[Team 2],EJ$3)</f>
        <v>0</v>
      </c>
      <c r="EK5" s="19">
        <f>SUMIFS(Table169[Team 2 Goals],Table169[Team 2],$BC5,Table169[Team 1],EK$3)+SUMIFS(Table169[Team 1 Goals],Table169[Team 1],$BC5,Table169[Team 2],EK$3)</f>
        <v>0</v>
      </c>
      <c r="EL5" s="19">
        <f>SUMIFS(Table169[Team 2 Goals],Table169[Team 2],$BC5,Table169[Team 1],EL$3)+SUMIFS(Table169[Team 1 Goals],Table169[Team 1],$BC5,Table169[Team 2],EL$3)</f>
        <v>0</v>
      </c>
      <c r="EM5" s="19">
        <f>SUMIFS(Table169[Team 2 Goals],Table169[Team 2],$BC5,Table169[Team 1],EM$3)+SUMIFS(Table169[Team 1 Goals],Table169[Team 1],$BC5,Table169[Team 2],EM$3)</f>
        <v>0</v>
      </c>
      <c r="EN5" s="19">
        <f>SUMIFS(Table169[Team 2 Goals],Table169[Team 2],$BC5,Table169[Team 1],EN$3)+SUMIFS(Table169[Team 1 Goals],Table169[Team 1],$BC5,Table169[Team 2],EN$3)</f>
        <v>0</v>
      </c>
      <c r="EO5" s="19">
        <f>SUMIFS(Table169[Team 2 Goals],Table169[Team 2],$BC5,Table169[Team 1],EO$3)+SUMIFS(Table169[Team 1 Goals],Table169[Team 1],$BC5,Table169[Team 2],EO$3)</f>
        <v>0</v>
      </c>
      <c r="EP5" s="19">
        <f>SUMIFS(Table169[Team 2 Goals],Table169[Team 2],$BC5,Table169[Team 1],EP$3)+SUMIFS(Table169[Team 1 Goals],Table169[Team 1],$BC5,Table169[Team 2],EP$3)</f>
        <v>0</v>
      </c>
      <c r="EQ5" s="19">
        <f>SUMIFS(Table169[Team 2 Goals],Table169[Team 2],$BC5,Table169[Team 1],EQ$3)+SUMIFS(Table169[Team 1 Goals],Table169[Team 1],$BC5,Table169[Team 2],EQ$3)</f>
        <v>0</v>
      </c>
      <c r="ER5" s="19">
        <f>SUMIFS(Table169[Team 2 Goals],Table169[Team 2],$BC5,Table169[Team 1],ER$3)+SUMIFS(Table169[Team 1 Goals],Table169[Team 1],$BC5,Table169[Team 2],ER$3)</f>
        <v>0</v>
      </c>
      <c r="ES5" s="19">
        <f>SUMIFS(Table169[Team 2 Goals],Table169[Team 2],$BC5,Table169[Team 1],ES$3)+SUMIFS(Table169[Team 1 Goals],Table169[Team 1],$BC5,Table169[Team 2],ES$3)</f>
        <v>0</v>
      </c>
      <c r="ET5" s="19">
        <f>SUMIFS(Table169[Team 2 Goals],Table169[Team 2],$BC5,Table169[Team 1],ET$3)+SUMIFS(Table169[Team 1 Goals],Table169[Team 1],$BC5,Table169[Team 2],ET$3)</f>
        <v>0</v>
      </c>
      <c r="EU5" s="19">
        <f>SUMIFS(Table169[Team 2 Goals],Table169[Team 2],$BC5,Table169[Team 1],EU$3)+SUMIFS(Table169[Team 1 Goals],Table169[Team 1],$BC5,Table169[Team 2],EU$3)</f>
        <v>0</v>
      </c>
      <c r="EV5" s="19">
        <f>SUMIFS(Table169[Team 2 Goals],Table169[Team 2],$BC5,Table169[Team 1],EV$3)+SUMIFS(Table169[Team 1 Goals],Table169[Team 1],$BC5,Table169[Team 2],EV$3)</f>
        <v>0</v>
      </c>
      <c r="EW5" s="19">
        <f>SUMIFS(Table169[Team 2 Goals],Table169[Team 2],$BC5,Table169[Team 1],EW$3)+SUMIFS(Table169[Team 1 Goals],Table169[Team 1],$BC5,Table169[Team 2],EW$3)</f>
        <v>0</v>
      </c>
      <c r="EX5" s="19">
        <f>SUMIFS(Table169[Team 2 Goals],Table169[Team 2],$BC5,Table169[Team 1],EX$3)+SUMIFS(Table169[Team 1 Goals],Table169[Team 1],$BC5,Table169[Team 2],EX$3)</f>
        <v>0</v>
      </c>
      <c r="EY5" s="19">
        <f>SUMIFS(Table169[Team 2 Goals],Table169[Team 2],$BC5,Table169[Team 1],EY$3)+SUMIFS(Table169[Team 1 Goals],Table169[Team 1],$BC5,Table169[Team 2],EY$3)</f>
        <v>0</v>
      </c>
      <c r="FA5" s="72"/>
      <c r="FB5" s="72"/>
    </row>
    <row r="6" spans="1:159" s="17" customFormat="1" ht="30" customHeight="1" x14ac:dyDescent="0.25">
      <c r="A6" s="69">
        <v>-8</v>
      </c>
      <c r="B6" s="5">
        <v>3</v>
      </c>
      <c r="C6" s="5" t="s">
        <v>20</v>
      </c>
      <c r="D6" s="28">
        <v>44886</v>
      </c>
      <c r="E6" s="5" t="s">
        <v>13</v>
      </c>
      <c r="F6" s="29">
        <v>0.66666666666666663</v>
      </c>
      <c r="G6" s="30">
        <f t="shared" si="0"/>
        <v>44886.208333333328</v>
      </c>
      <c r="H6" s="5" t="s">
        <v>5</v>
      </c>
      <c r="I6" s="67"/>
      <c r="J6" s="5" t="str">
        <f>IF(Table169[[#This Row],[SCORE]]="","",IF(O6=P6,"Draw",IF(O6&gt;P6,K6,L6)))</f>
        <v/>
      </c>
      <c r="K6" s="17" t="str">
        <f>IF(Table169[[#This Row],[TEAMS]]="","",LEFT(H6,FIND(" -",H6,1)-1))</f>
        <v>England</v>
      </c>
      <c r="L6" s="17" t="str">
        <f>IF(Table169[[#This Row],[TEAMS]]="","",MID(H6,FIND("-",H6,1)+2,LEN(H6)-FIND("-",H6,1)+2))</f>
        <v>Iran</v>
      </c>
      <c r="M6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6" s="17" t="str">
        <f>IF(Table169[[#This Row],[Winner]]=Table169[[#This Row],[Team 1]],Table169[[#This Row],[Team 2]],IF(Table169[[#This Row],[Winner]]=Table169[[#This Row],[Team 2]],Table169[[#This Row],[Team 1]],""))</f>
        <v/>
      </c>
      <c r="O6" s="17" t="str">
        <f>IF(Table169[[#This Row],[SCORE]]="","",LEFT(I6,FIND(":",I6,1)-1)*1)</f>
        <v/>
      </c>
      <c r="P6" s="17" t="str">
        <f>IF(Table169[[#This Row],[SCORE]]="","",MID(I6,FIND(":",I6,1)+1,LEN(I6)-FIND(":",I6,1)+1)*1)</f>
        <v/>
      </c>
      <c r="Q6" s="17" t="str">
        <f>IF(OR(Table169[[#This Row],[Team 1 Goals]]="",Table169[[#This Row],[Team 2 Goals]]=""),"",Table169[[#This Row],[Team 1 Goals]]-Table169[[#This Row],[Team 2 Goals]])</f>
        <v/>
      </c>
      <c r="R6" s="17" t="str">
        <f>IF(OR(Table169[[#This Row],[Team 1 Goals]]="",Table169[[#This Row],[Team 2 Goals]]=""),"",Table169[[#This Row],[Team 2 Goals]]-Table169[[#This Row],[Team 1 Goals]])</f>
        <v/>
      </c>
      <c r="S6" s="17" t="str">
        <f>IF(Table169[[#This Row],[SCORE]]="","",IF(Table169[[#This Row],[WINNER / RESULT]]="Draw",1,IF(Table169[[#This Row],[WINNER / RESULT]]=Table169[[#This Row],[Team 1]],3,0)))</f>
        <v/>
      </c>
      <c r="T6" s="17" t="str">
        <f>IF(Table169[[#This Row],[SCORE]]="","",IF(Table169[[#This Row],[WINNER / RESULT]]="Draw",1,IF(Table169[[#This Row],[WINNER / RESULT]]=Table169[[#This Row],[Team 2]],3,0)))</f>
        <v/>
      </c>
      <c r="V6" s="4" t="s">
        <v>13</v>
      </c>
      <c r="Z6" s="4" t="s">
        <v>1</v>
      </c>
      <c r="AA6" s="43">
        <v>1</v>
      </c>
      <c r="AB6" s="44" t="str">
        <f ca="1">IFERROR(INDEX(AJ:AJ,MATCH("1"&amp;Z6,AT:AT,0),1),"")</f>
        <v>Ecuador</v>
      </c>
      <c r="AC6" s="44" t="str">
        <f ca="1">IF(AB6="","",VLOOKUP(AB6,AJ:AO,2,FALSE)&amp;"-"&amp;VLOOKUP(AB6,AJ:AO,3,FALSE)&amp;"-"&amp;VLOOKUP(AB6,AJ:AO,4,FALSE))</f>
        <v>0-0-0</v>
      </c>
      <c r="AD6" s="44">
        <f ca="1">IF(AB6="","",VLOOKUP(AB6,AJ:AQ,8,FALSE))</f>
        <v>0</v>
      </c>
      <c r="AE6" s="45">
        <f ca="1">IF(AB6="","",VLOOKUP(AB6,AJ:AT,5,FALSE))</f>
        <v>0</v>
      </c>
      <c r="AI6" s="17" t="s">
        <v>1</v>
      </c>
      <c r="AJ6" s="17" t="s">
        <v>63</v>
      </c>
      <c r="AK6" s="17">
        <f>COUNTIF(Table169[Winner],AJ6)</f>
        <v>0</v>
      </c>
      <c r="AL6" s="17">
        <f>COUNTIFS(Table169[Team 2],AJ6,Table169[WINNER / RESULT],"Draw")+COUNTIFS(Table169[Team 1],AJ6,Table169[WINNER / RESULT],"Draw")</f>
        <v>0</v>
      </c>
      <c r="AM6" s="17">
        <f>COUNTIF(Table169[Loser],AJ6)</f>
        <v>0</v>
      </c>
      <c r="AN6" s="17">
        <f>AL6+(3*AK6)</f>
        <v>0</v>
      </c>
      <c r="AO6" s="17">
        <f>SUMIFS(Table169[Team 1 Goals],Table169[Team 1],AJ6)+SUMIFS(Table169[Team 2 Goals],Table169[Team 2],AJ6)</f>
        <v>0</v>
      </c>
      <c r="AP6" s="17">
        <f>SUMIFS(Table169[Team 2 Goals],Table169[Team 1],AJ6)+SUMIFS(Table169[Team 1 Goals],Table169[Team 2],AJ6)</f>
        <v>0</v>
      </c>
      <c r="AQ6" s="17">
        <f>AO6-AP6</f>
        <v>0</v>
      </c>
      <c r="AR6" s="17">
        <f ca="1">RANK(BA6,$BA$4:$BA$7,1)</f>
        <v>3</v>
      </c>
      <c r="AS6" s="17" t="str">
        <f t="shared" si="1"/>
        <v/>
      </c>
      <c r="AT6" s="17" t="str">
        <f ca="1">IF(AS6="",AR6&amp;AI6,AS6&amp;AI6)</f>
        <v>3A</v>
      </c>
      <c r="AU6" s="17">
        <f>RANK(AN6,AN4:AN7)+(RANK(AQ6,AQ4:AQ7)/10)+(RANK(AO6,AO4:AO7)/100)</f>
        <v>1.1100000000000001</v>
      </c>
      <c r="AV6" s="17">
        <f>RANK(AU6,$AU$4:$AU$7,1)</f>
        <v>1</v>
      </c>
      <c r="AW6" s="17" cm="1">
        <f t="array" aca="1" ref="AW6" ca="1">SUMPRODUCT((OFFSET($BD$3:$CI$3,MATCH($AJ6,$BC$4:$BC$35,0),0))*((IF($AV4=$AV6,$BD$3:$CI$3=$AJ4,0))+(IF($AV7=$AV6,$BD$3:$CI$3=$AJ7,0))+(IF($AV5=$AV6,$BD$3:$CI$3=$AJ5,0))))</f>
        <v>0</v>
      </c>
      <c r="AX6" s="17" cm="1">
        <f t="array" aca="1" ref="AX6" ca="1">SUMPRODUCT((OFFSET($CL$3:$DQ$3,MATCH($AJ6,$CK$4:$CK$35,0),0))*((IF($AV4=$AV6,$CL$3:$DQ$3=$AJ4,0))+(IF($AV7=$AV6,$CL$3:$DQ$3=$AJ7,0))+(IF($AV5=$AV6,$CL$3:$DQ$3=$AJ5,0))))</f>
        <v>0</v>
      </c>
      <c r="AY6" s="17" cm="1">
        <f t="array" aca="1" ref="AY6" ca="1">SUMPRODUCT((OFFSET($DT$3:$EY$3,MATCH($AJ6,$DS$4:$DS$35,0),0))*((IF($AV4=$AV6,$DT$3:$EY$3=$AJ4,0))+(IF($AV7=$AV6,$DT$3:$EY$3=$AJ7,0))+(IF($AV5=$AV6,$DT$3:$EY$3=$AJ5,0))))</f>
        <v>0</v>
      </c>
      <c r="AZ6" s="17">
        <f ca="1">(AW6/1000)+(AX6/10000)+(AY6/100000)+(ROW(AY5)/10000000)</f>
        <v>4.9999999999999998E-7</v>
      </c>
      <c r="BA6" s="17">
        <f ca="1">+AU6-AZ6</f>
        <v>1.1099995</v>
      </c>
      <c r="BC6" s="17" t="s">
        <v>93</v>
      </c>
      <c r="BD6" s="19">
        <f>SUMIFS(Table169[Team 2 Points],Table169[Team 2],$BC6,Table169[Team 1],BD$3)+SUMIFS(Table169[Team 1 Points],Table169[Team 1],$BC6,Table169[Team 2],BD$3)</f>
        <v>0</v>
      </c>
      <c r="BE6" s="19">
        <f>SUMIFS(Table169[Team 2 Points],Table169[Team 2],$BC6,Table169[Team 1],BE$3)+SUMIFS(Table169[Team 1 Points],Table169[Team 1],$BC6,Table169[Team 2],BE$3)</f>
        <v>0</v>
      </c>
      <c r="BF6" s="19">
        <f>SUMIFS(Table169[Team 2 Points],Table169[Team 2],$BC6,Table169[Team 1],BF$3)+SUMIFS(Table169[Team 1 Points],Table169[Team 1],$BC6,Table169[Team 2],BF$3)</f>
        <v>0</v>
      </c>
      <c r="BG6" s="19">
        <f>SUMIFS(Table169[Team 2 Points],Table169[Team 2],$BC6,Table169[Team 1],BG$3)+SUMIFS(Table169[Team 1 Points],Table169[Team 1],$BC6,Table169[Team 2],BG$3)</f>
        <v>0</v>
      </c>
      <c r="BH6" s="19">
        <f>SUMIFS(Table169[Team 2 Points],Table169[Team 2],$BC6,Table169[Team 1],BH$3)+SUMIFS(Table169[Team 1 Points],Table169[Team 1],$BC6,Table169[Team 2],BH$3)</f>
        <v>0</v>
      </c>
      <c r="BI6" s="19">
        <f>SUMIFS(Table169[Team 2 Points],Table169[Team 2],$BC6,Table169[Team 1],BI$3)+SUMIFS(Table169[Team 1 Points],Table169[Team 1],$BC6,Table169[Team 2],BI$3)</f>
        <v>0</v>
      </c>
      <c r="BJ6" s="19">
        <f>SUMIFS(Table169[Team 2 Points],Table169[Team 2],$BC6,Table169[Team 1],BJ$3)+SUMIFS(Table169[Team 1 Points],Table169[Team 1],$BC6,Table169[Team 2],BJ$3)</f>
        <v>0</v>
      </c>
      <c r="BK6" s="19">
        <f>SUMIFS(Table169[Team 2 Points],Table169[Team 2],$BC6,Table169[Team 1],BK$3)+SUMIFS(Table169[Team 1 Points],Table169[Team 1],$BC6,Table169[Team 2],BK$3)</f>
        <v>0</v>
      </c>
      <c r="BL6" s="19">
        <f>SUMIFS(Table169[Team 2 Points],Table169[Team 2],$BC6,Table169[Team 1],BL$3)+SUMIFS(Table169[Team 1 Points],Table169[Team 1],$BC6,Table169[Team 2],BL$3)</f>
        <v>0</v>
      </c>
      <c r="BM6" s="19">
        <f>SUMIFS(Table169[Team 2 Points],Table169[Team 2],$BC6,Table169[Team 1],BM$3)+SUMIFS(Table169[Team 1 Points],Table169[Team 1],$BC6,Table169[Team 2],BM$3)</f>
        <v>0</v>
      </c>
      <c r="BN6" s="19">
        <f>SUMIFS(Table169[Team 2 Points],Table169[Team 2],$BC6,Table169[Team 1],BN$3)+SUMIFS(Table169[Team 1 Points],Table169[Team 1],$BC6,Table169[Team 2],BN$3)</f>
        <v>0</v>
      </c>
      <c r="BO6" s="19">
        <f>SUMIFS(Table169[Team 2 Points],Table169[Team 2],$BC6,Table169[Team 1],BO$3)+SUMIFS(Table169[Team 1 Points],Table169[Team 1],$BC6,Table169[Team 2],BO$3)</f>
        <v>0</v>
      </c>
      <c r="BP6" s="19">
        <f>SUMIFS(Table169[Team 2 Points],Table169[Team 2],$BC6,Table169[Team 1],BP$3)+SUMIFS(Table169[Team 1 Points],Table169[Team 1],$BC6,Table169[Team 2],BP$3)</f>
        <v>0</v>
      </c>
      <c r="BQ6" s="19">
        <f>SUMIFS(Table169[Team 2 Points],Table169[Team 2],$BC6,Table169[Team 1],BQ$3)+SUMIFS(Table169[Team 1 Points],Table169[Team 1],$BC6,Table169[Team 2],BQ$3)</f>
        <v>0</v>
      </c>
      <c r="BR6" s="19">
        <f>SUMIFS(Table169[Team 2 Points],Table169[Team 2],$BC6,Table169[Team 1],BR$3)+SUMIFS(Table169[Team 1 Points],Table169[Team 1],$BC6,Table169[Team 2],BR$3)</f>
        <v>0</v>
      </c>
      <c r="BS6" s="19">
        <f>SUMIFS(Table169[Team 2 Points],Table169[Team 2],$BC6,Table169[Team 1],BS$3)+SUMIFS(Table169[Team 1 Points],Table169[Team 1],$BC6,Table169[Team 2],BS$3)</f>
        <v>0</v>
      </c>
      <c r="BT6" s="19">
        <f>SUMIFS(Table169[Team 2 Points],Table169[Team 2],$BC6,Table169[Team 1],BT$3)+SUMIFS(Table169[Team 1 Points],Table169[Team 1],$BC6,Table169[Team 2],BT$3)</f>
        <v>0</v>
      </c>
      <c r="BU6" s="19">
        <f>SUMIFS(Table169[Team 2 Points],Table169[Team 2],$BC6,Table169[Team 1],BU$3)+SUMIFS(Table169[Team 1 Points],Table169[Team 1],$BC6,Table169[Team 2],BU$3)</f>
        <v>0</v>
      </c>
      <c r="BV6" s="19">
        <f>SUMIFS(Table169[Team 2 Points],Table169[Team 2],$BC6,Table169[Team 1],BV$3)+SUMIFS(Table169[Team 1 Points],Table169[Team 1],$BC6,Table169[Team 2],BV$3)</f>
        <v>0</v>
      </c>
      <c r="BW6" s="19">
        <f>SUMIFS(Table169[Team 2 Points],Table169[Team 2],$BC6,Table169[Team 1],BW$3)+SUMIFS(Table169[Team 1 Points],Table169[Team 1],$BC6,Table169[Team 2],BW$3)</f>
        <v>0</v>
      </c>
      <c r="BX6" s="19">
        <f>SUMIFS(Table169[Team 2 Points],Table169[Team 2],$BC6,Table169[Team 1],BX$3)+SUMIFS(Table169[Team 1 Points],Table169[Team 1],$BC6,Table169[Team 2],BX$3)</f>
        <v>0</v>
      </c>
      <c r="BY6" s="19">
        <f>SUMIFS(Table169[Team 2 Points],Table169[Team 2],$BC6,Table169[Team 1],BY$3)+SUMIFS(Table169[Team 1 Points],Table169[Team 1],$BC6,Table169[Team 2],BY$3)</f>
        <v>0</v>
      </c>
      <c r="BZ6" s="19">
        <f>SUMIFS(Table169[Team 2 Points],Table169[Team 2],$BC6,Table169[Team 1],BZ$3)+SUMIFS(Table169[Team 1 Points],Table169[Team 1],$BC6,Table169[Team 2],BZ$3)</f>
        <v>0</v>
      </c>
      <c r="CA6" s="19">
        <f>SUMIFS(Table169[Team 2 Points],Table169[Team 2],$BC6,Table169[Team 1],CA$3)+SUMIFS(Table169[Team 1 Points],Table169[Team 1],$BC6,Table169[Team 2],CA$3)</f>
        <v>0</v>
      </c>
      <c r="CB6" s="19">
        <f>SUMIFS(Table169[Team 2 Points],Table169[Team 2],$BC6,Table169[Team 1],CB$3)+SUMIFS(Table169[Team 1 Points],Table169[Team 1],$BC6,Table169[Team 2],CB$3)</f>
        <v>0</v>
      </c>
      <c r="CC6" s="19">
        <f>SUMIFS(Table169[Team 2 Points],Table169[Team 2],$BC6,Table169[Team 1],CC$3)+SUMIFS(Table169[Team 1 Points],Table169[Team 1],$BC6,Table169[Team 2],CC$3)</f>
        <v>0</v>
      </c>
      <c r="CD6" s="19">
        <f>SUMIFS(Table169[Team 2 Points],Table169[Team 2],$BC6,Table169[Team 1],CD$3)+SUMIFS(Table169[Team 1 Points],Table169[Team 1],$BC6,Table169[Team 2],CD$3)</f>
        <v>0</v>
      </c>
      <c r="CE6" s="19">
        <f>SUMIFS(Table169[Team 2 Points],Table169[Team 2],$BC6,Table169[Team 1],CE$3)+SUMIFS(Table169[Team 1 Points],Table169[Team 1],$BC6,Table169[Team 2],CE$3)</f>
        <v>0</v>
      </c>
      <c r="CF6" s="19">
        <f>SUMIFS(Table169[Team 2 Points],Table169[Team 2],$BC6,Table169[Team 1],CF$3)+SUMIFS(Table169[Team 1 Points],Table169[Team 1],$BC6,Table169[Team 2],CF$3)</f>
        <v>0</v>
      </c>
      <c r="CG6" s="19">
        <f>SUMIFS(Table169[Team 2 Points],Table169[Team 2],$BC6,Table169[Team 1],CG$3)+SUMIFS(Table169[Team 1 Points],Table169[Team 1],$BC6,Table169[Team 2],CG$3)</f>
        <v>0</v>
      </c>
      <c r="CH6" s="19">
        <f>SUMIFS(Table169[Team 2 Points],Table169[Team 2],$BC6,Table169[Team 1],CH$3)+SUMIFS(Table169[Team 1 Points],Table169[Team 1],$BC6,Table169[Team 2],CH$3)</f>
        <v>0</v>
      </c>
      <c r="CI6" s="19">
        <f>SUMIFS(Table169[Team 2 Points],Table169[Team 2],$BC6,Table169[Team 1],CI$3)+SUMIFS(Table169[Team 1 Points],Table169[Team 1],$BC6,Table169[Team 2],CI$3)</f>
        <v>0</v>
      </c>
      <c r="CK6" s="17" t="s">
        <v>93</v>
      </c>
      <c r="CL6" s="19">
        <f>SUMIFS(Table169[Team 2 GD],Table169[Team 2],$BC6,Table169[Team 1],CL$3)+SUMIFS(Table169[Team 1 GD],Table169[Team 1],$BC6,Table169[Team 2],CL$3)</f>
        <v>0</v>
      </c>
      <c r="CM6" s="19">
        <f>SUMIFS(Table169[Team 2 GD],Table169[Team 2],$BC6,Table169[Team 1],CM$3)+SUMIFS(Table169[Team 1 GD],Table169[Team 1],$BC6,Table169[Team 2],CM$3)</f>
        <v>0</v>
      </c>
      <c r="CN6" s="19">
        <f>SUMIFS(Table169[Team 2 GD],Table169[Team 2],$BC6,Table169[Team 1],CN$3)+SUMIFS(Table169[Team 1 GD],Table169[Team 1],$BC6,Table169[Team 2],CN$3)</f>
        <v>0</v>
      </c>
      <c r="CO6" s="19">
        <f>SUMIFS(Table169[Team 2 GD],Table169[Team 2],$BC6,Table169[Team 1],CO$3)+SUMIFS(Table169[Team 1 GD],Table169[Team 1],$BC6,Table169[Team 2],CO$3)</f>
        <v>0</v>
      </c>
      <c r="CP6" s="19">
        <f>SUMIFS(Table169[Team 2 GD],Table169[Team 2],$BC6,Table169[Team 1],CP$3)+SUMIFS(Table169[Team 1 GD],Table169[Team 1],$BC6,Table169[Team 2],CP$3)</f>
        <v>0</v>
      </c>
      <c r="CQ6" s="19">
        <f>SUMIFS(Table169[Team 2 GD],Table169[Team 2],$BC6,Table169[Team 1],CQ$3)+SUMIFS(Table169[Team 1 GD],Table169[Team 1],$BC6,Table169[Team 2],CQ$3)</f>
        <v>0</v>
      </c>
      <c r="CR6" s="19">
        <f>SUMIFS(Table169[Team 2 GD],Table169[Team 2],$BC6,Table169[Team 1],CR$3)+SUMIFS(Table169[Team 1 GD],Table169[Team 1],$BC6,Table169[Team 2],CR$3)</f>
        <v>0</v>
      </c>
      <c r="CS6" s="19">
        <f>SUMIFS(Table169[Team 2 GD],Table169[Team 2],$BC6,Table169[Team 1],CS$3)+SUMIFS(Table169[Team 1 GD],Table169[Team 1],$BC6,Table169[Team 2],CS$3)</f>
        <v>0</v>
      </c>
      <c r="CT6" s="19">
        <f>SUMIFS(Table169[Team 2 GD],Table169[Team 2],$BC6,Table169[Team 1],CT$3)+SUMIFS(Table169[Team 1 GD],Table169[Team 1],$BC6,Table169[Team 2],CT$3)</f>
        <v>0</v>
      </c>
      <c r="CU6" s="19">
        <f>SUMIFS(Table169[Team 2 GD],Table169[Team 2],$BC6,Table169[Team 1],CU$3)+SUMIFS(Table169[Team 1 GD],Table169[Team 1],$BC6,Table169[Team 2],CU$3)</f>
        <v>0</v>
      </c>
      <c r="CV6" s="19">
        <f>SUMIFS(Table169[Team 2 GD],Table169[Team 2],$BC6,Table169[Team 1],CV$3)+SUMIFS(Table169[Team 1 GD],Table169[Team 1],$BC6,Table169[Team 2],CV$3)</f>
        <v>0</v>
      </c>
      <c r="CW6" s="19">
        <f>SUMIFS(Table169[Team 2 GD],Table169[Team 2],$BC6,Table169[Team 1],CW$3)+SUMIFS(Table169[Team 1 GD],Table169[Team 1],$BC6,Table169[Team 2],CW$3)</f>
        <v>0</v>
      </c>
      <c r="CX6" s="19">
        <f>SUMIFS(Table169[Team 2 GD],Table169[Team 2],$BC6,Table169[Team 1],CX$3)+SUMIFS(Table169[Team 1 GD],Table169[Team 1],$BC6,Table169[Team 2],CX$3)</f>
        <v>0</v>
      </c>
      <c r="CY6" s="19">
        <f>SUMIFS(Table169[Team 2 GD],Table169[Team 2],$BC6,Table169[Team 1],CY$3)+SUMIFS(Table169[Team 1 GD],Table169[Team 1],$BC6,Table169[Team 2],CY$3)</f>
        <v>0</v>
      </c>
      <c r="CZ6" s="19">
        <f>SUMIFS(Table169[Team 2 GD],Table169[Team 2],$BC6,Table169[Team 1],CZ$3)+SUMIFS(Table169[Team 1 GD],Table169[Team 1],$BC6,Table169[Team 2],CZ$3)</f>
        <v>0</v>
      </c>
      <c r="DA6" s="19">
        <f>SUMIFS(Table169[Team 2 GD],Table169[Team 2],$BC6,Table169[Team 1],DA$3)+SUMIFS(Table169[Team 1 GD],Table169[Team 1],$BC6,Table169[Team 2],DA$3)</f>
        <v>0</v>
      </c>
      <c r="DB6" s="19">
        <f>SUMIFS(Table169[Team 2 GD],Table169[Team 2],$BC6,Table169[Team 1],DB$3)+SUMIFS(Table169[Team 1 GD],Table169[Team 1],$BC6,Table169[Team 2],DB$3)</f>
        <v>0</v>
      </c>
      <c r="DC6" s="19">
        <f>SUMIFS(Table169[Team 2 GD],Table169[Team 2],$BC6,Table169[Team 1],DC$3)+SUMIFS(Table169[Team 1 GD],Table169[Team 1],$BC6,Table169[Team 2],DC$3)</f>
        <v>0</v>
      </c>
      <c r="DD6" s="19">
        <f>SUMIFS(Table169[Team 2 GD],Table169[Team 2],$BC6,Table169[Team 1],DD$3)+SUMIFS(Table169[Team 1 GD],Table169[Team 1],$BC6,Table169[Team 2],DD$3)</f>
        <v>0</v>
      </c>
      <c r="DE6" s="19">
        <f>SUMIFS(Table169[Team 2 GD],Table169[Team 2],$BC6,Table169[Team 1],DE$3)+SUMIFS(Table169[Team 1 GD],Table169[Team 1],$BC6,Table169[Team 2],DE$3)</f>
        <v>0</v>
      </c>
      <c r="DF6" s="19">
        <f>SUMIFS(Table169[Team 2 GD],Table169[Team 2],$BC6,Table169[Team 1],DF$3)+SUMIFS(Table169[Team 1 GD],Table169[Team 1],$BC6,Table169[Team 2],DF$3)</f>
        <v>0</v>
      </c>
      <c r="DG6" s="19">
        <f>SUMIFS(Table169[Team 2 GD],Table169[Team 2],$BC6,Table169[Team 1],DG$3)+SUMIFS(Table169[Team 1 GD],Table169[Team 1],$BC6,Table169[Team 2],DG$3)</f>
        <v>0</v>
      </c>
      <c r="DH6" s="19">
        <f>SUMIFS(Table169[Team 2 GD],Table169[Team 2],$BC6,Table169[Team 1],DH$3)+SUMIFS(Table169[Team 1 GD],Table169[Team 1],$BC6,Table169[Team 2],DH$3)</f>
        <v>0</v>
      </c>
      <c r="DI6" s="19">
        <f>SUMIFS(Table169[Team 2 GD],Table169[Team 2],$BC6,Table169[Team 1],DI$3)+SUMIFS(Table169[Team 1 GD],Table169[Team 1],$BC6,Table169[Team 2],DI$3)</f>
        <v>0</v>
      </c>
      <c r="DJ6" s="19">
        <f>SUMIFS(Table169[Team 2 GD],Table169[Team 2],$BC6,Table169[Team 1],DJ$3)+SUMIFS(Table169[Team 1 GD],Table169[Team 1],$BC6,Table169[Team 2],DJ$3)</f>
        <v>0</v>
      </c>
      <c r="DK6" s="19">
        <f>SUMIFS(Table169[Team 2 GD],Table169[Team 2],$BC6,Table169[Team 1],DK$3)+SUMIFS(Table169[Team 1 GD],Table169[Team 1],$BC6,Table169[Team 2],DK$3)</f>
        <v>0</v>
      </c>
      <c r="DL6" s="19">
        <f>SUMIFS(Table169[Team 2 GD],Table169[Team 2],$BC6,Table169[Team 1],DL$3)+SUMIFS(Table169[Team 1 GD],Table169[Team 1],$BC6,Table169[Team 2],DL$3)</f>
        <v>0</v>
      </c>
      <c r="DM6" s="19">
        <f>SUMIFS(Table169[Team 2 GD],Table169[Team 2],$BC6,Table169[Team 1],DM$3)+SUMIFS(Table169[Team 1 GD],Table169[Team 1],$BC6,Table169[Team 2],DM$3)</f>
        <v>0</v>
      </c>
      <c r="DN6" s="19">
        <f>SUMIFS(Table169[Team 2 GD],Table169[Team 2],$BC6,Table169[Team 1],DN$3)+SUMIFS(Table169[Team 1 GD],Table169[Team 1],$BC6,Table169[Team 2],DN$3)</f>
        <v>0</v>
      </c>
      <c r="DO6" s="19">
        <f>SUMIFS(Table169[Team 2 GD],Table169[Team 2],$BC6,Table169[Team 1],DO$3)+SUMIFS(Table169[Team 1 GD],Table169[Team 1],$BC6,Table169[Team 2],DO$3)</f>
        <v>0</v>
      </c>
      <c r="DP6" s="19">
        <f>SUMIFS(Table169[Team 2 GD],Table169[Team 2],$BC6,Table169[Team 1],DP$3)+SUMIFS(Table169[Team 1 GD],Table169[Team 1],$BC6,Table169[Team 2],DP$3)</f>
        <v>0</v>
      </c>
      <c r="DQ6" s="19">
        <f>SUMIFS(Table169[Team 2 GD],Table169[Team 2],$BC6,Table169[Team 1],DQ$3)+SUMIFS(Table169[Team 1 GD],Table169[Team 1],$BC6,Table169[Team 2],DQ$3)</f>
        <v>0</v>
      </c>
      <c r="DS6" s="17" t="s">
        <v>93</v>
      </c>
      <c r="DT6" s="19">
        <f>SUMIFS(Table169[Team 2 Goals],Table169[Team 2],$BC6,Table169[Team 1],DT$3)+SUMIFS(Table169[Team 1 Goals],Table169[Team 1],$BC6,Table169[Team 2],DT$3)</f>
        <v>0</v>
      </c>
      <c r="DU6" s="19">
        <f>SUMIFS(Table169[Team 2 Goals],Table169[Team 2],$BC6,Table169[Team 1],DU$3)+SUMIFS(Table169[Team 1 Goals],Table169[Team 1],$BC6,Table169[Team 2],DU$3)</f>
        <v>0</v>
      </c>
      <c r="DV6" s="19">
        <f>SUMIFS(Table169[Team 2 Goals],Table169[Team 2],$BC6,Table169[Team 1],DV$3)+SUMIFS(Table169[Team 1 Goals],Table169[Team 1],$BC6,Table169[Team 2],DV$3)</f>
        <v>0</v>
      </c>
      <c r="DW6" s="19">
        <f>SUMIFS(Table169[Team 2 Goals],Table169[Team 2],$BC6,Table169[Team 1],DW$3)+SUMIFS(Table169[Team 1 Goals],Table169[Team 1],$BC6,Table169[Team 2],DW$3)</f>
        <v>0</v>
      </c>
      <c r="DX6" s="19">
        <f>SUMIFS(Table169[Team 2 Goals],Table169[Team 2],$BC6,Table169[Team 1],DX$3)+SUMIFS(Table169[Team 1 Goals],Table169[Team 1],$BC6,Table169[Team 2],DX$3)</f>
        <v>0</v>
      </c>
      <c r="DY6" s="19">
        <f>SUMIFS(Table169[Team 2 Goals],Table169[Team 2],$BC6,Table169[Team 1],DY$3)+SUMIFS(Table169[Team 1 Goals],Table169[Team 1],$BC6,Table169[Team 2],DY$3)</f>
        <v>0</v>
      </c>
      <c r="DZ6" s="19">
        <f>SUMIFS(Table169[Team 2 Goals],Table169[Team 2],$BC6,Table169[Team 1],DZ$3)+SUMIFS(Table169[Team 1 Goals],Table169[Team 1],$BC6,Table169[Team 2],DZ$3)</f>
        <v>0</v>
      </c>
      <c r="EA6" s="19">
        <f>SUMIFS(Table169[Team 2 Goals],Table169[Team 2],$BC6,Table169[Team 1],EA$3)+SUMIFS(Table169[Team 1 Goals],Table169[Team 1],$BC6,Table169[Team 2],EA$3)</f>
        <v>0</v>
      </c>
      <c r="EB6" s="19">
        <f>SUMIFS(Table169[Team 2 Goals],Table169[Team 2],$BC6,Table169[Team 1],EB$3)+SUMIFS(Table169[Team 1 Goals],Table169[Team 1],$BC6,Table169[Team 2],EB$3)</f>
        <v>0</v>
      </c>
      <c r="EC6" s="19">
        <f>SUMIFS(Table169[Team 2 Goals],Table169[Team 2],$BC6,Table169[Team 1],EC$3)+SUMIFS(Table169[Team 1 Goals],Table169[Team 1],$BC6,Table169[Team 2],EC$3)</f>
        <v>0</v>
      </c>
      <c r="ED6" s="19">
        <f>SUMIFS(Table169[Team 2 Goals],Table169[Team 2],$BC6,Table169[Team 1],ED$3)+SUMIFS(Table169[Team 1 Goals],Table169[Team 1],$BC6,Table169[Team 2],ED$3)</f>
        <v>0</v>
      </c>
      <c r="EE6" s="19">
        <f>SUMIFS(Table169[Team 2 Goals],Table169[Team 2],$BC6,Table169[Team 1],EE$3)+SUMIFS(Table169[Team 1 Goals],Table169[Team 1],$BC6,Table169[Team 2],EE$3)</f>
        <v>0</v>
      </c>
      <c r="EF6" s="19">
        <f>SUMIFS(Table169[Team 2 Goals],Table169[Team 2],$BC6,Table169[Team 1],EF$3)+SUMIFS(Table169[Team 1 Goals],Table169[Team 1],$BC6,Table169[Team 2],EF$3)</f>
        <v>0</v>
      </c>
      <c r="EG6" s="19">
        <f>SUMIFS(Table169[Team 2 Goals],Table169[Team 2],$BC6,Table169[Team 1],EG$3)+SUMIFS(Table169[Team 1 Goals],Table169[Team 1],$BC6,Table169[Team 2],EG$3)</f>
        <v>0</v>
      </c>
      <c r="EH6" s="19">
        <f>SUMIFS(Table169[Team 2 Goals],Table169[Team 2],$BC6,Table169[Team 1],EH$3)+SUMIFS(Table169[Team 1 Goals],Table169[Team 1],$BC6,Table169[Team 2],EH$3)</f>
        <v>0</v>
      </c>
      <c r="EI6" s="19">
        <f>SUMIFS(Table169[Team 2 Goals],Table169[Team 2],$BC6,Table169[Team 1],EI$3)+SUMIFS(Table169[Team 1 Goals],Table169[Team 1],$BC6,Table169[Team 2],EI$3)</f>
        <v>0</v>
      </c>
      <c r="EJ6" s="19">
        <f>SUMIFS(Table169[Team 2 Goals],Table169[Team 2],$BC6,Table169[Team 1],EJ$3)+SUMIFS(Table169[Team 1 Goals],Table169[Team 1],$BC6,Table169[Team 2],EJ$3)</f>
        <v>0</v>
      </c>
      <c r="EK6" s="19">
        <f>SUMIFS(Table169[Team 2 Goals],Table169[Team 2],$BC6,Table169[Team 1],EK$3)+SUMIFS(Table169[Team 1 Goals],Table169[Team 1],$BC6,Table169[Team 2],EK$3)</f>
        <v>0</v>
      </c>
      <c r="EL6" s="19">
        <f>SUMIFS(Table169[Team 2 Goals],Table169[Team 2],$BC6,Table169[Team 1],EL$3)+SUMIFS(Table169[Team 1 Goals],Table169[Team 1],$BC6,Table169[Team 2],EL$3)</f>
        <v>0</v>
      </c>
      <c r="EM6" s="19">
        <f>SUMIFS(Table169[Team 2 Goals],Table169[Team 2],$BC6,Table169[Team 1],EM$3)+SUMIFS(Table169[Team 1 Goals],Table169[Team 1],$BC6,Table169[Team 2],EM$3)</f>
        <v>0</v>
      </c>
      <c r="EN6" s="19">
        <f>SUMIFS(Table169[Team 2 Goals],Table169[Team 2],$BC6,Table169[Team 1],EN$3)+SUMIFS(Table169[Team 1 Goals],Table169[Team 1],$BC6,Table169[Team 2],EN$3)</f>
        <v>0</v>
      </c>
      <c r="EO6" s="19">
        <f>SUMIFS(Table169[Team 2 Goals],Table169[Team 2],$BC6,Table169[Team 1],EO$3)+SUMIFS(Table169[Team 1 Goals],Table169[Team 1],$BC6,Table169[Team 2],EO$3)</f>
        <v>0</v>
      </c>
      <c r="EP6" s="19">
        <f>SUMIFS(Table169[Team 2 Goals],Table169[Team 2],$BC6,Table169[Team 1],EP$3)+SUMIFS(Table169[Team 1 Goals],Table169[Team 1],$BC6,Table169[Team 2],EP$3)</f>
        <v>0</v>
      </c>
      <c r="EQ6" s="19">
        <f>SUMIFS(Table169[Team 2 Goals],Table169[Team 2],$BC6,Table169[Team 1],EQ$3)+SUMIFS(Table169[Team 1 Goals],Table169[Team 1],$BC6,Table169[Team 2],EQ$3)</f>
        <v>0</v>
      </c>
      <c r="ER6" s="19">
        <f>SUMIFS(Table169[Team 2 Goals],Table169[Team 2],$BC6,Table169[Team 1],ER$3)+SUMIFS(Table169[Team 1 Goals],Table169[Team 1],$BC6,Table169[Team 2],ER$3)</f>
        <v>0</v>
      </c>
      <c r="ES6" s="19">
        <f>SUMIFS(Table169[Team 2 Goals],Table169[Team 2],$BC6,Table169[Team 1],ES$3)+SUMIFS(Table169[Team 1 Goals],Table169[Team 1],$BC6,Table169[Team 2],ES$3)</f>
        <v>0</v>
      </c>
      <c r="ET6" s="19">
        <f>SUMIFS(Table169[Team 2 Goals],Table169[Team 2],$BC6,Table169[Team 1],ET$3)+SUMIFS(Table169[Team 1 Goals],Table169[Team 1],$BC6,Table169[Team 2],ET$3)</f>
        <v>0</v>
      </c>
      <c r="EU6" s="19">
        <f>SUMIFS(Table169[Team 2 Goals],Table169[Team 2],$BC6,Table169[Team 1],EU$3)+SUMIFS(Table169[Team 1 Goals],Table169[Team 1],$BC6,Table169[Team 2],EU$3)</f>
        <v>0</v>
      </c>
      <c r="EV6" s="19">
        <f>SUMIFS(Table169[Team 2 Goals],Table169[Team 2],$BC6,Table169[Team 1],EV$3)+SUMIFS(Table169[Team 1 Goals],Table169[Team 1],$BC6,Table169[Team 2],EV$3)</f>
        <v>0</v>
      </c>
      <c r="EW6" s="19">
        <f>SUMIFS(Table169[Team 2 Goals],Table169[Team 2],$BC6,Table169[Team 1],EW$3)+SUMIFS(Table169[Team 1 Goals],Table169[Team 1],$BC6,Table169[Team 2],EW$3)</f>
        <v>0</v>
      </c>
      <c r="EX6" s="19">
        <f>SUMIFS(Table169[Team 2 Goals],Table169[Team 2],$BC6,Table169[Team 1],EX$3)+SUMIFS(Table169[Team 1 Goals],Table169[Team 1],$BC6,Table169[Team 2],EX$3)</f>
        <v>0</v>
      </c>
      <c r="EY6" s="19">
        <f>SUMIFS(Table169[Team 2 Goals],Table169[Team 2],$BC6,Table169[Team 1],EY$3)+SUMIFS(Table169[Team 1 Goals],Table169[Team 1],$BC6,Table169[Team 2],EY$3)</f>
        <v>0</v>
      </c>
      <c r="FA6" s="72"/>
      <c r="FB6" s="72"/>
    </row>
    <row r="7" spans="1:159" s="17" customFormat="1" ht="30" customHeight="1" x14ac:dyDescent="0.3">
      <c r="A7" s="55">
        <f>A6-3</f>
        <v>-11</v>
      </c>
      <c r="B7" s="5">
        <v>4</v>
      </c>
      <c r="C7" s="5" t="s">
        <v>20</v>
      </c>
      <c r="D7" s="28">
        <v>44886</v>
      </c>
      <c r="E7" s="5" t="s">
        <v>15</v>
      </c>
      <c r="F7" s="29">
        <v>0.91666666666666663</v>
      </c>
      <c r="G7" s="30">
        <f t="shared" si="0"/>
        <v>44886.458333333328</v>
      </c>
      <c r="H7" s="5" t="s">
        <v>7</v>
      </c>
      <c r="I7" s="67"/>
      <c r="J7" s="5" t="str">
        <f>IF(Table169[[#This Row],[SCORE]]="","",IF(O7=P7,"Draw",IF(O7&gt;P7,K7,L7)))</f>
        <v/>
      </c>
      <c r="K7" s="17" t="str">
        <f>IF(Table169[[#This Row],[TEAMS]]="","",LEFT(H7,FIND(" -",H7,1)-1))</f>
        <v>USA</v>
      </c>
      <c r="L7" s="17" t="str">
        <f>IF(Table169[[#This Row],[TEAMS]]="","",MID(H7,FIND("-",H7,1)+2,LEN(H7)-FIND("-",H7,1)+2))</f>
        <v>Wales</v>
      </c>
      <c r="M7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7" s="17" t="str">
        <f>IF(Table169[[#This Row],[Winner]]=Table169[[#This Row],[Team 1]],Table169[[#This Row],[Team 2]],IF(Table169[[#This Row],[Winner]]=Table169[[#This Row],[Team 2]],Table169[[#This Row],[Team 1]],""))</f>
        <v/>
      </c>
      <c r="O7" s="17" t="str">
        <f>IF(Table169[[#This Row],[SCORE]]="","",LEFT(I7,FIND(":",I7,1)-1)*1)</f>
        <v/>
      </c>
      <c r="P7" s="17" t="str">
        <f>IF(Table169[[#This Row],[SCORE]]="","",MID(I7,FIND(":",I7,1)+1,LEN(I7)-FIND(":",I7,1)+1)*1)</f>
        <v/>
      </c>
      <c r="Q7" s="17" t="str">
        <f>IF(OR(Table169[[#This Row],[Team 1 Goals]]="",Table169[[#This Row],[Team 2 Goals]]=""),"",Table169[[#This Row],[Team 1 Goals]]-Table169[[#This Row],[Team 2 Goals]])</f>
        <v/>
      </c>
      <c r="R7" s="17" t="str">
        <f>IF(OR(Table169[[#This Row],[Team 1 Goals]]="",Table169[[#This Row],[Team 2 Goals]]=""),"",Table169[[#This Row],[Team 2 Goals]]-Table169[[#This Row],[Team 1 Goals]])</f>
        <v/>
      </c>
      <c r="S7" s="17" t="str">
        <f>IF(Table169[[#This Row],[SCORE]]="","",IF(Table169[[#This Row],[WINNER / RESULT]]="Draw",1,IF(Table169[[#This Row],[WINNER / RESULT]]=Table169[[#This Row],[Team 1]],3,0)))</f>
        <v/>
      </c>
      <c r="T7" s="17" t="str">
        <f>IF(Table169[[#This Row],[SCORE]]="","",IF(Table169[[#This Row],[WINNER / RESULT]]="Draw",1,IF(Table169[[#This Row],[WINNER / RESULT]]=Table169[[#This Row],[Team 2]],3,0)))</f>
        <v/>
      </c>
      <c r="V7" s="4" t="s">
        <v>14</v>
      </c>
      <c r="Z7" s="4" t="s">
        <v>1</v>
      </c>
      <c r="AA7" s="46">
        <v>2</v>
      </c>
      <c r="AB7" s="27" t="str">
        <f ca="1">IFERROR(INDEX(AJ:AJ,MATCH("2"&amp;Z7,AT:AT,0),1),"")</f>
        <v>Netherlands</v>
      </c>
      <c r="AC7" s="27" t="str">
        <f ca="1">IF(AB7="","",VLOOKUP(AB7,AJ:AO,2,FALSE)&amp;"-"&amp;VLOOKUP(AB7,AJ:AO,3,FALSE)&amp;"-"&amp;VLOOKUP(AB7,AJ:AO,4,FALSE))</f>
        <v>0-0-0</v>
      </c>
      <c r="AD7" s="27">
        <f ca="1">IF(AB7="","",VLOOKUP(AB7,AJ:AQ,8,FALSE))</f>
        <v>0</v>
      </c>
      <c r="AE7" s="47">
        <f ca="1">IF(AB7="","",VLOOKUP(AB7,AJ:AT,5,FALSE))</f>
        <v>0</v>
      </c>
      <c r="AI7" s="17" t="s">
        <v>1</v>
      </c>
      <c r="AJ7" s="17" t="s">
        <v>66</v>
      </c>
      <c r="AK7" s="17">
        <f>COUNTIF(Table169[Winner],AJ7)</f>
        <v>0</v>
      </c>
      <c r="AL7" s="17">
        <f>COUNTIFS(Table169[Team 2],AJ7,Table169[WINNER / RESULT],"Draw")+COUNTIFS(Table169[Team 1],AJ7,Table169[WINNER / RESULT],"Draw")</f>
        <v>0</v>
      </c>
      <c r="AM7" s="17">
        <f>COUNTIF(Table169[Loser],AJ7)</f>
        <v>0</v>
      </c>
      <c r="AN7" s="17">
        <f>AL7+(3*AK7)</f>
        <v>0</v>
      </c>
      <c r="AO7" s="17">
        <f>SUMIFS(Table169[Team 1 Goals],Table169[Team 1],AJ7)+SUMIFS(Table169[Team 2 Goals],Table169[Team 2],AJ7)</f>
        <v>0</v>
      </c>
      <c r="AP7" s="17">
        <f>SUMIFS(Table169[Team 2 Goals],Table169[Team 1],AJ7)+SUMIFS(Table169[Team 1 Goals],Table169[Team 2],AJ7)</f>
        <v>0</v>
      </c>
      <c r="AQ7" s="17">
        <f>AO7-AP7</f>
        <v>0</v>
      </c>
      <c r="AR7" s="17">
        <f ca="1">RANK(BA7,$BA$4:$BA$7,1)</f>
        <v>4</v>
      </c>
      <c r="AS7" s="17" t="str">
        <f t="shared" si="1"/>
        <v/>
      </c>
      <c r="AT7" s="17" t="str">
        <f ca="1">IF(AS7="",AR7&amp;AI7,AS7&amp;AI7)</f>
        <v>4A</v>
      </c>
      <c r="AU7" s="17">
        <f>RANK(AN7,AN4:AN7)+(RANK(AQ7,AQ4:AQ7)/10)+(RANK(AO7,AO4:AO7)/100)</f>
        <v>1.1100000000000001</v>
      </c>
      <c r="AV7" s="17">
        <f>RANK(AU7,$AU$4:$AU$7,1)</f>
        <v>1</v>
      </c>
      <c r="AW7" s="17" cm="1">
        <f t="array" aca="1" ref="AW7" ca="1">SUMPRODUCT((OFFSET($BD$3:$CI$3,MATCH($AJ7,$BC$4:$BC$35,0),0))*((IF($AV5=$AV7,$BD$3:$CI$3=$AJ5,0))+(IF($AV4=$AV7,$BD$3:$CI$3=$AJ4,0))+(IF($AV6=$AV7,$BD$3:$CI$3=$AJ6,0))))</f>
        <v>0</v>
      </c>
      <c r="AX7" s="17" cm="1">
        <f t="array" aca="1" ref="AX7" ca="1">SUMPRODUCT((OFFSET($CL$3:$DQ$3,MATCH($AJ7,$CK$4:$CK$35,0),0))*((IF($AV5=$AV7,$CL$3:$DQ$3=$AJ5,0))+(IF($AV4=$AV7,$CL$3:$DQ$3=$AJ4,0))+(IF($AV6=$AV7,$CL$3:$DQ$3=$AJ6,0))))</f>
        <v>0</v>
      </c>
      <c r="AY7" s="17" cm="1">
        <f t="array" aca="1" ref="AY7" ca="1">SUMPRODUCT((OFFSET($DT$3:$EY$3,MATCH($AJ7,$DS$4:$DS$35,0),0))*((IF($AV5=$AV7,$DT$3:$EY$3=$AJ5,0))+(IF($AV4=$AV7,$DT$3:$EY$3=$AJ4,0))+(IF($AV6=$AV7,$DT$3:$EY$3=$AJ6,0))))</f>
        <v>0</v>
      </c>
      <c r="AZ7" s="17">
        <f ca="1">(AW7/1000)+(AX7/10000)+(AY7/100000)+(ROW(AY4)/10000000)</f>
        <v>3.9999999999999998E-7</v>
      </c>
      <c r="BA7" s="17">
        <f ca="1">+AU7-AZ7</f>
        <v>1.1099996000000001</v>
      </c>
      <c r="BC7" s="17" t="s">
        <v>94</v>
      </c>
      <c r="BD7" s="19">
        <f>SUMIFS(Table169[Team 2 Points],Table169[Team 2],$BC7,Table169[Team 1],BD$3)+SUMIFS(Table169[Team 1 Points],Table169[Team 1],$BC7,Table169[Team 2],BD$3)</f>
        <v>0</v>
      </c>
      <c r="BE7" s="19">
        <f>SUMIFS(Table169[Team 2 Points],Table169[Team 2],$BC7,Table169[Team 1],BE$3)+SUMIFS(Table169[Team 1 Points],Table169[Team 1],$BC7,Table169[Team 2],BE$3)</f>
        <v>0</v>
      </c>
      <c r="BF7" s="19">
        <f>SUMIFS(Table169[Team 2 Points],Table169[Team 2],$BC7,Table169[Team 1],BF$3)+SUMIFS(Table169[Team 1 Points],Table169[Team 1],$BC7,Table169[Team 2],BF$3)</f>
        <v>0</v>
      </c>
      <c r="BG7" s="19">
        <f>SUMIFS(Table169[Team 2 Points],Table169[Team 2],$BC7,Table169[Team 1],BG$3)+SUMIFS(Table169[Team 1 Points],Table169[Team 1],$BC7,Table169[Team 2],BG$3)</f>
        <v>0</v>
      </c>
      <c r="BH7" s="19">
        <f>SUMIFS(Table169[Team 2 Points],Table169[Team 2],$BC7,Table169[Team 1],BH$3)+SUMIFS(Table169[Team 1 Points],Table169[Team 1],$BC7,Table169[Team 2],BH$3)</f>
        <v>0</v>
      </c>
      <c r="BI7" s="19">
        <f>SUMIFS(Table169[Team 2 Points],Table169[Team 2],$BC7,Table169[Team 1],BI$3)+SUMIFS(Table169[Team 1 Points],Table169[Team 1],$BC7,Table169[Team 2],BI$3)</f>
        <v>0</v>
      </c>
      <c r="BJ7" s="19">
        <f>SUMIFS(Table169[Team 2 Points],Table169[Team 2],$BC7,Table169[Team 1],BJ$3)+SUMIFS(Table169[Team 1 Points],Table169[Team 1],$BC7,Table169[Team 2],BJ$3)</f>
        <v>0</v>
      </c>
      <c r="BK7" s="19">
        <f>SUMIFS(Table169[Team 2 Points],Table169[Team 2],$BC7,Table169[Team 1],BK$3)+SUMIFS(Table169[Team 1 Points],Table169[Team 1],$BC7,Table169[Team 2],BK$3)</f>
        <v>0</v>
      </c>
      <c r="BL7" s="19">
        <f>SUMIFS(Table169[Team 2 Points],Table169[Team 2],$BC7,Table169[Team 1],BL$3)+SUMIFS(Table169[Team 1 Points],Table169[Team 1],$BC7,Table169[Team 2],BL$3)</f>
        <v>0</v>
      </c>
      <c r="BM7" s="19">
        <f>SUMIFS(Table169[Team 2 Points],Table169[Team 2],$BC7,Table169[Team 1],BM$3)+SUMIFS(Table169[Team 1 Points],Table169[Team 1],$BC7,Table169[Team 2],BM$3)</f>
        <v>0</v>
      </c>
      <c r="BN7" s="19">
        <f>SUMIFS(Table169[Team 2 Points],Table169[Team 2],$BC7,Table169[Team 1],BN$3)+SUMIFS(Table169[Team 1 Points],Table169[Team 1],$BC7,Table169[Team 2],BN$3)</f>
        <v>0</v>
      </c>
      <c r="BO7" s="19">
        <f>SUMIFS(Table169[Team 2 Points],Table169[Team 2],$BC7,Table169[Team 1],BO$3)+SUMIFS(Table169[Team 1 Points],Table169[Team 1],$BC7,Table169[Team 2],BO$3)</f>
        <v>0</v>
      </c>
      <c r="BP7" s="19">
        <f>SUMIFS(Table169[Team 2 Points],Table169[Team 2],$BC7,Table169[Team 1],BP$3)+SUMIFS(Table169[Team 1 Points],Table169[Team 1],$BC7,Table169[Team 2],BP$3)</f>
        <v>0</v>
      </c>
      <c r="BQ7" s="19">
        <f>SUMIFS(Table169[Team 2 Points],Table169[Team 2],$BC7,Table169[Team 1],BQ$3)+SUMIFS(Table169[Team 1 Points],Table169[Team 1],$BC7,Table169[Team 2],BQ$3)</f>
        <v>0</v>
      </c>
      <c r="BR7" s="19">
        <f>SUMIFS(Table169[Team 2 Points],Table169[Team 2],$BC7,Table169[Team 1],BR$3)+SUMIFS(Table169[Team 1 Points],Table169[Team 1],$BC7,Table169[Team 2],BR$3)</f>
        <v>0</v>
      </c>
      <c r="BS7" s="19">
        <f>SUMIFS(Table169[Team 2 Points],Table169[Team 2],$BC7,Table169[Team 1],BS$3)+SUMIFS(Table169[Team 1 Points],Table169[Team 1],$BC7,Table169[Team 2],BS$3)</f>
        <v>0</v>
      </c>
      <c r="BT7" s="19">
        <f>SUMIFS(Table169[Team 2 Points],Table169[Team 2],$BC7,Table169[Team 1],BT$3)+SUMIFS(Table169[Team 1 Points],Table169[Team 1],$BC7,Table169[Team 2],BT$3)</f>
        <v>0</v>
      </c>
      <c r="BU7" s="19">
        <f>SUMIFS(Table169[Team 2 Points],Table169[Team 2],$BC7,Table169[Team 1],BU$3)+SUMIFS(Table169[Team 1 Points],Table169[Team 1],$BC7,Table169[Team 2],BU$3)</f>
        <v>0</v>
      </c>
      <c r="BV7" s="19">
        <f>SUMIFS(Table169[Team 2 Points],Table169[Team 2],$BC7,Table169[Team 1],BV$3)+SUMIFS(Table169[Team 1 Points],Table169[Team 1],$BC7,Table169[Team 2],BV$3)</f>
        <v>0</v>
      </c>
      <c r="BW7" s="19">
        <f>SUMIFS(Table169[Team 2 Points],Table169[Team 2],$BC7,Table169[Team 1],BW$3)+SUMIFS(Table169[Team 1 Points],Table169[Team 1],$BC7,Table169[Team 2],BW$3)</f>
        <v>0</v>
      </c>
      <c r="BX7" s="19">
        <f>SUMIFS(Table169[Team 2 Points],Table169[Team 2],$BC7,Table169[Team 1],BX$3)+SUMIFS(Table169[Team 1 Points],Table169[Team 1],$BC7,Table169[Team 2],BX$3)</f>
        <v>0</v>
      </c>
      <c r="BY7" s="19">
        <f>SUMIFS(Table169[Team 2 Points],Table169[Team 2],$BC7,Table169[Team 1],BY$3)+SUMIFS(Table169[Team 1 Points],Table169[Team 1],$BC7,Table169[Team 2],BY$3)</f>
        <v>0</v>
      </c>
      <c r="BZ7" s="19">
        <f>SUMIFS(Table169[Team 2 Points],Table169[Team 2],$BC7,Table169[Team 1],BZ$3)+SUMIFS(Table169[Team 1 Points],Table169[Team 1],$BC7,Table169[Team 2],BZ$3)</f>
        <v>0</v>
      </c>
      <c r="CA7" s="19">
        <f>SUMIFS(Table169[Team 2 Points],Table169[Team 2],$BC7,Table169[Team 1],CA$3)+SUMIFS(Table169[Team 1 Points],Table169[Team 1],$BC7,Table169[Team 2],CA$3)</f>
        <v>0</v>
      </c>
      <c r="CB7" s="19">
        <f>SUMIFS(Table169[Team 2 Points],Table169[Team 2],$BC7,Table169[Team 1],CB$3)+SUMIFS(Table169[Team 1 Points],Table169[Team 1],$BC7,Table169[Team 2],CB$3)</f>
        <v>0</v>
      </c>
      <c r="CC7" s="19">
        <f>SUMIFS(Table169[Team 2 Points],Table169[Team 2],$BC7,Table169[Team 1],CC$3)+SUMIFS(Table169[Team 1 Points],Table169[Team 1],$BC7,Table169[Team 2],CC$3)</f>
        <v>0</v>
      </c>
      <c r="CD7" s="19">
        <f>SUMIFS(Table169[Team 2 Points],Table169[Team 2],$BC7,Table169[Team 1],CD$3)+SUMIFS(Table169[Team 1 Points],Table169[Team 1],$BC7,Table169[Team 2],CD$3)</f>
        <v>0</v>
      </c>
      <c r="CE7" s="19">
        <f>SUMIFS(Table169[Team 2 Points],Table169[Team 2],$BC7,Table169[Team 1],CE$3)+SUMIFS(Table169[Team 1 Points],Table169[Team 1],$BC7,Table169[Team 2],CE$3)</f>
        <v>0</v>
      </c>
      <c r="CF7" s="19">
        <f>SUMIFS(Table169[Team 2 Points],Table169[Team 2],$BC7,Table169[Team 1],CF$3)+SUMIFS(Table169[Team 1 Points],Table169[Team 1],$BC7,Table169[Team 2],CF$3)</f>
        <v>0</v>
      </c>
      <c r="CG7" s="19">
        <f>SUMIFS(Table169[Team 2 Points],Table169[Team 2],$BC7,Table169[Team 1],CG$3)+SUMIFS(Table169[Team 1 Points],Table169[Team 1],$BC7,Table169[Team 2],CG$3)</f>
        <v>0</v>
      </c>
      <c r="CH7" s="19">
        <f>SUMIFS(Table169[Team 2 Points],Table169[Team 2],$BC7,Table169[Team 1],CH$3)+SUMIFS(Table169[Team 1 Points],Table169[Team 1],$BC7,Table169[Team 2],CH$3)</f>
        <v>0</v>
      </c>
      <c r="CI7" s="19">
        <f>SUMIFS(Table169[Team 2 Points],Table169[Team 2],$BC7,Table169[Team 1],CI$3)+SUMIFS(Table169[Team 1 Points],Table169[Team 1],$BC7,Table169[Team 2],CI$3)</f>
        <v>0</v>
      </c>
      <c r="CK7" s="17" t="s">
        <v>94</v>
      </c>
      <c r="CL7" s="19">
        <f>SUMIFS(Table169[Team 2 GD],Table169[Team 2],$BC7,Table169[Team 1],CL$3)+SUMIFS(Table169[Team 1 GD],Table169[Team 1],$BC7,Table169[Team 2],CL$3)</f>
        <v>0</v>
      </c>
      <c r="CM7" s="19">
        <f>SUMIFS(Table169[Team 2 GD],Table169[Team 2],$BC7,Table169[Team 1],CM$3)+SUMIFS(Table169[Team 1 GD],Table169[Team 1],$BC7,Table169[Team 2],CM$3)</f>
        <v>0</v>
      </c>
      <c r="CN7" s="19">
        <f>SUMIFS(Table169[Team 2 GD],Table169[Team 2],$BC7,Table169[Team 1],CN$3)+SUMIFS(Table169[Team 1 GD],Table169[Team 1],$BC7,Table169[Team 2],CN$3)</f>
        <v>0</v>
      </c>
      <c r="CO7" s="19">
        <f>SUMIFS(Table169[Team 2 GD],Table169[Team 2],$BC7,Table169[Team 1],CO$3)+SUMIFS(Table169[Team 1 GD],Table169[Team 1],$BC7,Table169[Team 2],CO$3)</f>
        <v>0</v>
      </c>
      <c r="CP7" s="19">
        <f>SUMIFS(Table169[Team 2 GD],Table169[Team 2],$BC7,Table169[Team 1],CP$3)+SUMIFS(Table169[Team 1 GD],Table169[Team 1],$BC7,Table169[Team 2],CP$3)</f>
        <v>0</v>
      </c>
      <c r="CQ7" s="19">
        <f>SUMIFS(Table169[Team 2 GD],Table169[Team 2],$BC7,Table169[Team 1],CQ$3)+SUMIFS(Table169[Team 1 GD],Table169[Team 1],$BC7,Table169[Team 2],CQ$3)</f>
        <v>0</v>
      </c>
      <c r="CR7" s="19">
        <f>SUMIFS(Table169[Team 2 GD],Table169[Team 2],$BC7,Table169[Team 1],CR$3)+SUMIFS(Table169[Team 1 GD],Table169[Team 1],$BC7,Table169[Team 2],CR$3)</f>
        <v>0</v>
      </c>
      <c r="CS7" s="19">
        <f>SUMIFS(Table169[Team 2 GD],Table169[Team 2],$BC7,Table169[Team 1],CS$3)+SUMIFS(Table169[Team 1 GD],Table169[Team 1],$BC7,Table169[Team 2],CS$3)</f>
        <v>0</v>
      </c>
      <c r="CT7" s="19">
        <f>SUMIFS(Table169[Team 2 GD],Table169[Team 2],$BC7,Table169[Team 1],CT$3)+SUMIFS(Table169[Team 1 GD],Table169[Team 1],$BC7,Table169[Team 2],CT$3)</f>
        <v>0</v>
      </c>
      <c r="CU7" s="19">
        <f>SUMIFS(Table169[Team 2 GD],Table169[Team 2],$BC7,Table169[Team 1],CU$3)+SUMIFS(Table169[Team 1 GD],Table169[Team 1],$BC7,Table169[Team 2],CU$3)</f>
        <v>0</v>
      </c>
      <c r="CV7" s="19">
        <f>SUMIFS(Table169[Team 2 GD],Table169[Team 2],$BC7,Table169[Team 1],CV$3)+SUMIFS(Table169[Team 1 GD],Table169[Team 1],$BC7,Table169[Team 2],CV$3)</f>
        <v>0</v>
      </c>
      <c r="CW7" s="19">
        <f>SUMIFS(Table169[Team 2 GD],Table169[Team 2],$BC7,Table169[Team 1],CW$3)+SUMIFS(Table169[Team 1 GD],Table169[Team 1],$BC7,Table169[Team 2],CW$3)</f>
        <v>0</v>
      </c>
      <c r="CX7" s="19">
        <f>SUMIFS(Table169[Team 2 GD],Table169[Team 2],$BC7,Table169[Team 1],CX$3)+SUMIFS(Table169[Team 1 GD],Table169[Team 1],$BC7,Table169[Team 2],CX$3)</f>
        <v>0</v>
      </c>
      <c r="CY7" s="19">
        <f>SUMIFS(Table169[Team 2 GD],Table169[Team 2],$BC7,Table169[Team 1],CY$3)+SUMIFS(Table169[Team 1 GD],Table169[Team 1],$BC7,Table169[Team 2],CY$3)</f>
        <v>0</v>
      </c>
      <c r="CZ7" s="19">
        <f>SUMIFS(Table169[Team 2 GD],Table169[Team 2],$BC7,Table169[Team 1],CZ$3)+SUMIFS(Table169[Team 1 GD],Table169[Team 1],$BC7,Table169[Team 2],CZ$3)</f>
        <v>0</v>
      </c>
      <c r="DA7" s="19">
        <f>SUMIFS(Table169[Team 2 GD],Table169[Team 2],$BC7,Table169[Team 1],DA$3)+SUMIFS(Table169[Team 1 GD],Table169[Team 1],$BC7,Table169[Team 2],DA$3)</f>
        <v>0</v>
      </c>
      <c r="DB7" s="19">
        <f>SUMIFS(Table169[Team 2 GD],Table169[Team 2],$BC7,Table169[Team 1],DB$3)+SUMIFS(Table169[Team 1 GD],Table169[Team 1],$BC7,Table169[Team 2],DB$3)</f>
        <v>0</v>
      </c>
      <c r="DC7" s="19">
        <f>SUMIFS(Table169[Team 2 GD],Table169[Team 2],$BC7,Table169[Team 1],DC$3)+SUMIFS(Table169[Team 1 GD],Table169[Team 1],$BC7,Table169[Team 2],DC$3)</f>
        <v>0</v>
      </c>
      <c r="DD7" s="19">
        <f>SUMIFS(Table169[Team 2 GD],Table169[Team 2],$BC7,Table169[Team 1],DD$3)+SUMIFS(Table169[Team 1 GD],Table169[Team 1],$BC7,Table169[Team 2],DD$3)</f>
        <v>0</v>
      </c>
      <c r="DE7" s="19">
        <f>SUMIFS(Table169[Team 2 GD],Table169[Team 2],$BC7,Table169[Team 1],DE$3)+SUMIFS(Table169[Team 1 GD],Table169[Team 1],$BC7,Table169[Team 2],DE$3)</f>
        <v>0</v>
      </c>
      <c r="DF7" s="19">
        <f>SUMIFS(Table169[Team 2 GD],Table169[Team 2],$BC7,Table169[Team 1],DF$3)+SUMIFS(Table169[Team 1 GD],Table169[Team 1],$BC7,Table169[Team 2],DF$3)</f>
        <v>0</v>
      </c>
      <c r="DG7" s="19">
        <f>SUMIFS(Table169[Team 2 GD],Table169[Team 2],$BC7,Table169[Team 1],DG$3)+SUMIFS(Table169[Team 1 GD],Table169[Team 1],$BC7,Table169[Team 2],DG$3)</f>
        <v>0</v>
      </c>
      <c r="DH7" s="19">
        <f>SUMIFS(Table169[Team 2 GD],Table169[Team 2],$BC7,Table169[Team 1],DH$3)+SUMIFS(Table169[Team 1 GD],Table169[Team 1],$BC7,Table169[Team 2],DH$3)</f>
        <v>0</v>
      </c>
      <c r="DI7" s="19">
        <f>SUMIFS(Table169[Team 2 GD],Table169[Team 2],$BC7,Table169[Team 1],DI$3)+SUMIFS(Table169[Team 1 GD],Table169[Team 1],$BC7,Table169[Team 2],DI$3)</f>
        <v>0</v>
      </c>
      <c r="DJ7" s="19">
        <f>SUMIFS(Table169[Team 2 GD],Table169[Team 2],$BC7,Table169[Team 1],DJ$3)+SUMIFS(Table169[Team 1 GD],Table169[Team 1],$BC7,Table169[Team 2],DJ$3)</f>
        <v>0</v>
      </c>
      <c r="DK7" s="19">
        <f>SUMIFS(Table169[Team 2 GD],Table169[Team 2],$BC7,Table169[Team 1],DK$3)+SUMIFS(Table169[Team 1 GD],Table169[Team 1],$BC7,Table169[Team 2],DK$3)</f>
        <v>0</v>
      </c>
      <c r="DL7" s="19">
        <f>SUMIFS(Table169[Team 2 GD],Table169[Team 2],$BC7,Table169[Team 1],DL$3)+SUMIFS(Table169[Team 1 GD],Table169[Team 1],$BC7,Table169[Team 2],DL$3)</f>
        <v>0</v>
      </c>
      <c r="DM7" s="19">
        <f>SUMIFS(Table169[Team 2 GD],Table169[Team 2],$BC7,Table169[Team 1],DM$3)+SUMIFS(Table169[Team 1 GD],Table169[Team 1],$BC7,Table169[Team 2],DM$3)</f>
        <v>0</v>
      </c>
      <c r="DN7" s="19">
        <f>SUMIFS(Table169[Team 2 GD],Table169[Team 2],$BC7,Table169[Team 1],DN$3)+SUMIFS(Table169[Team 1 GD],Table169[Team 1],$BC7,Table169[Team 2],DN$3)</f>
        <v>0</v>
      </c>
      <c r="DO7" s="19">
        <f>SUMIFS(Table169[Team 2 GD],Table169[Team 2],$BC7,Table169[Team 1],DO$3)+SUMIFS(Table169[Team 1 GD],Table169[Team 1],$BC7,Table169[Team 2],DO$3)</f>
        <v>0</v>
      </c>
      <c r="DP7" s="19">
        <f>SUMIFS(Table169[Team 2 GD],Table169[Team 2],$BC7,Table169[Team 1],DP$3)+SUMIFS(Table169[Team 1 GD],Table169[Team 1],$BC7,Table169[Team 2],DP$3)</f>
        <v>0</v>
      </c>
      <c r="DQ7" s="19">
        <f>SUMIFS(Table169[Team 2 GD],Table169[Team 2],$BC7,Table169[Team 1],DQ$3)+SUMIFS(Table169[Team 1 GD],Table169[Team 1],$BC7,Table169[Team 2],DQ$3)</f>
        <v>0</v>
      </c>
      <c r="DS7" s="17" t="s">
        <v>94</v>
      </c>
      <c r="DT7" s="19">
        <f>SUMIFS(Table169[Team 2 Goals],Table169[Team 2],$BC7,Table169[Team 1],DT$3)+SUMIFS(Table169[Team 1 Goals],Table169[Team 1],$BC7,Table169[Team 2],DT$3)</f>
        <v>0</v>
      </c>
      <c r="DU7" s="19">
        <f>SUMIFS(Table169[Team 2 Goals],Table169[Team 2],$BC7,Table169[Team 1],DU$3)+SUMIFS(Table169[Team 1 Goals],Table169[Team 1],$BC7,Table169[Team 2],DU$3)</f>
        <v>0</v>
      </c>
      <c r="DV7" s="19">
        <f>SUMIFS(Table169[Team 2 Goals],Table169[Team 2],$BC7,Table169[Team 1],DV$3)+SUMIFS(Table169[Team 1 Goals],Table169[Team 1],$BC7,Table169[Team 2],DV$3)</f>
        <v>0</v>
      </c>
      <c r="DW7" s="19">
        <f>SUMIFS(Table169[Team 2 Goals],Table169[Team 2],$BC7,Table169[Team 1],DW$3)+SUMIFS(Table169[Team 1 Goals],Table169[Team 1],$BC7,Table169[Team 2],DW$3)</f>
        <v>0</v>
      </c>
      <c r="DX7" s="19">
        <f>SUMIFS(Table169[Team 2 Goals],Table169[Team 2],$BC7,Table169[Team 1],DX$3)+SUMIFS(Table169[Team 1 Goals],Table169[Team 1],$BC7,Table169[Team 2],DX$3)</f>
        <v>0</v>
      </c>
      <c r="DY7" s="19">
        <f>SUMIFS(Table169[Team 2 Goals],Table169[Team 2],$BC7,Table169[Team 1],DY$3)+SUMIFS(Table169[Team 1 Goals],Table169[Team 1],$BC7,Table169[Team 2],DY$3)</f>
        <v>0</v>
      </c>
      <c r="DZ7" s="19">
        <f>SUMIFS(Table169[Team 2 Goals],Table169[Team 2],$BC7,Table169[Team 1],DZ$3)+SUMIFS(Table169[Team 1 Goals],Table169[Team 1],$BC7,Table169[Team 2],DZ$3)</f>
        <v>0</v>
      </c>
      <c r="EA7" s="19">
        <f>SUMIFS(Table169[Team 2 Goals],Table169[Team 2],$BC7,Table169[Team 1],EA$3)+SUMIFS(Table169[Team 1 Goals],Table169[Team 1],$BC7,Table169[Team 2],EA$3)</f>
        <v>0</v>
      </c>
      <c r="EB7" s="19">
        <f>SUMIFS(Table169[Team 2 Goals],Table169[Team 2],$BC7,Table169[Team 1],EB$3)+SUMIFS(Table169[Team 1 Goals],Table169[Team 1],$BC7,Table169[Team 2],EB$3)</f>
        <v>0</v>
      </c>
      <c r="EC7" s="19">
        <f>SUMIFS(Table169[Team 2 Goals],Table169[Team 2],$BC7,Table169[Team 1],EC$3)+SUMIFS(Table169[Team 1 Goals],Table169[Team 1],$BC7,Table169[Team 2],EC$3)</f>
        <v>0</v>
      </c>
      <c r="ED7" s="19">
        <f>SUMIFS(Table169[Team 2 Goals],Table169[Team 2],$BC7,Table169[Team 1],ED$3)+SUMIFS(Table169[Team 1 Goals],Table169[Team 1],$BC7,Table169[Team 2],ED$3)</f>
        <v>0</v>
      </c>
      <c r="EE7" s="19">
        <f>SUMIFS(Table169[Team 2 Goals],Table169[Team 2],$BC7,Table169[Team 1],EE$3)+SUMIFS(Table169[Team 1 Goals],Table169[Team 1],$BC7,Table169[Team 2],EE$3)</f>
        <v>0</v>
      </c>
      <c r="EF7" s="19">
        <f>SUMIFS(Table169[Team 2 Goals],Table169[Team 2],$BC7,Table169[Team 1],EF$3)+SUMIFS(Table169[Team 1 Goals],Table169[Team 1],$BC7,Table169[Team 2],EF$3)</f>
        <v>0</v>
      </c>
      <c r="EG7" s="19">
        <f>SUMIFS(Table169[Team 2 Goals],Table169[Team 2],$BC7,Table169[Team 1],EG$3)+SUMIFS(Table169[Team 1 Goals],Table169[Team 1],$BC7,Table169[Team 2],EG$3)</f>
        <v>0</v>
      </c>
      <c r="EH7" s="19">
        <f>SUMIFS(Table169[Team 2 Goals],Table169[Team 2],$BC7,Table169[Team 1],EH$3)+SUMIFS(Table169[Team 1 Goals],Table169[Team 1],$BC7,Table169[Team 2],EH$3)</f>
        <v>0</v>
      </c>
      <c r="EI7" s="19">
        <f>SUMIFS(Table169[Team 2 Goals],Table169[Team 2],$BC7,Table169[Team 1],EI$3)+SUMIFS(Table169[Team 1 Goals],Table169[Team 1],$BC7,Table169[Team 2],EI$3)</f>
        <v>0</v>
      </c>
      <c r="EJ7" s="19">
        <f>SUMIFS(Table169[Team 2 Goals],Table169[Team 2],$BC7,Table169[Team 1],EJ$3)+SUMIFS(Table169[Team 1 Goals],Table169[Team 1],$BC7,Table169[Team 2],EJ$3)</f>
        <v>0</v>
      </c>
      <c r="EK7" s="19">
        <f>SUMIFS(Table169[Team 2 Goals],Table169[Team 2],$BC7,Table169[Team 1],EK$3)+SUMIFS(Table169[Team 1 Goals],Table169[Team 1],$BC7,Table169[Team 2],EK$3)</f>
        <v>0</v>
      </c>
      <c r="EL7" s="19">
        <f>SUMIFS(Table169[Team 2 Goals],Table169[Team 2],$BC7,Table169[Team 1],EL$3)+SUMIFS(Table169[Team 1 Goals],Table169[Team 1],$BC7,Table169[Team 2],EL$3)</f>
        <v>0</v>
      </c>
      <c r="EM7" s="19">
        <f>SUMIFS(Table169[Team 2 Goals],Table169[Team 2],$BC7,Table169[Team 1],EM$3)+SUMIFS(Table169[Team 1 Goals],Table169[Team 1],$BC7,Table169[Team 2],EM$3)</f>
        <v>0</v>
      </c>
      <c r="EN7" s="19">
        <f>SUMIFS(Table169[Team 2 Goals],Table169[Team 2],$BC7,Table169[Team 1],EN$3)+SUMIFS(Table169[Team 1 Goals],Table169[Team 1],$BC7,Table169[Team 2],EN$3)</f>
        <v>0</v>
      </c>
      <c r="EO7" s="19">
        <f>SUMIFS(Table169[Team 2 Goals],Table169[Team 2],$BC7,Table169[Team 1],EO$3)+SUMIFS(Table169[Team 1 Goals],Table169[Team 1],$BC7,Table169[Team 2],EO$3)</f>
        <v>0</v>
      </c>
      <c r="EP7" s="19">
        <f>SUMIFS(Table169[Team 2 Goals],Table169[Team 2],$BC7,Table169[Team 1],EP$3)+SUMIFS(Table169[Team 1 Goals],Table169[Team 1],$BC7,Table169[Team 2],EP$3)</f>
        <v>0</v>
      </c>
      <c r="EQ7" s="19">
        <f>SUMIFS(Table169[Team 2 Goals],Table169[Team 2],$BC7,Table169[Team 1],EQ$3)+SUMIFS(Table169[Team 1 Goals],Table169[Team 1],$BC7,Table169[Team 2],EQ$3)</f>
        <v>0</v>
      </c>
      <c r="ER7" s="19">
        <f>SUMIFS(Table169[Team 2 Goals],Table169[Team 2],$BC7,Table169[Team 1],ER$3)+SUMIFS(Table169[Team 1 Goals],Table169[Team 1],$BC7,Table169[Team 2],ER$3)</f>
        <v>0</v>
      </c>
      <c r="ES7" s="19">
        <f>SUMIFS(Table169[Team 2 Goals],Table169[Team 2],$BC7,Table169[Team 1],ES$3)+SUMIFS(Table169[Team 1 Goals],Table169[Team 1],$BC7,Table169[Team 2],ES$3)</f>
        <v>0</v>
      </c>
      <c r="ET7" s="19">
        <f>SUMIFS(Table169[Team 2 Goals],Table169[Team 2],$BC7,Table169[Team 1],ET$3)+SUMIFS(Table169[Team 1 Goals],Table169[Team 1],$BC7,Table169[Team 2],ET$3)</f>
        <v>0</v>
      </c>
      <c r="EU7" s="19">
        <f>SUMIFS(Table169[Team 2 Goals],Table169[Team 2],$BC7,Table169[Team 1],EU$3)+SUMIFS(Table169[Team 1 Goals],Table169[Team 1],$BC7,Table169[Team 2],EU$3)</f>
        <v>0</v>
      </c>
      <c r="EV7" s="19">
        <f>SUMIFS(Table169[Team 2 Goals],Table169[Team 2],$BC7,Table169[Team 1],EV$3)+SUMIFS(Table169[Team 1 Goals],Table169[Team 1],$BC7,Table169[Team 2],EV$3)</f>
        <v>0</v>
      </c>
      <c r="EW7" s="19">
        <f>SUMIFS(Table169[Team 2 Goals],Table169[Team 2],$BC7,Table169[Team 1],EW$3)+SUMIFS(Table169[Team 1 Goals],Table169[Team 1],$BC7,Table169[Team 2],EW$3)</f>
        <v>0</v>
      </c>
      <c r="EX7" s="19">
        <f>SUMIFS(Table169[Team 2 Goals],Table169[Team 2],$BC7,Table169[Team 1],EX$3)+SUMIFS(Table169[Team 1 Goals],Table169[Team 1],$BC7,Table169[Team 2],EX$3)</f>
        <v>0</v>
      </c>
      <c r="EY7" s="19">
        <f>SUMIFS(Table169[Team 2 Goals],Table169[Team 2],$BC7,Table169[Team 1],EY$3)+SUMIFS(Table169[Team 1 Goals],Table169[Team 1],$BC7,Table169[Team 2],EY$3)</f>
        <v>0</v>
      </c>
      <c r="FA7" s="72"/>
      <c r="FB7" s="72"/>
    </row>
    <row r="8" spans="1:159" s="17" customFormat="1" ht="30" customHeight="1" x14ac:dyDescent="0.25">
      <c r="A8" s="56" t="s">
        <v>132</v>
      </c>
      <c r="B8" s="5">
        <v>5</v>
      </c>
      <c r="C8" s="5" t="s">
        <v>22</v>
      </c>
      <c r="D8" s="28">
        <v>44887</v>
      </c>
      <c r="E8" s="5" t="s">
        <v>18</v>
      </c>
      <c r="F8" s="29">
        <v>0.91666666666666663</v>
      </c>
      <c r="G8" s="30">
        <f t="shared" si="0"/>
        <v>44887.458333333328</v>
      </c>
      <c r="H8" s="5" t="s">
        <v>23</v>
      </c>
      <c r="I8" s="67"/>
      <c r="J8" s="5" t="str">
        <f>IF(Table169[[#This Row],[SCORE]]="","",IF(O8=P8,"Draw",IF(O8&gt;P8,K8,L8)))</f>
        <v/>
      </c>
      <c r="K8" s="17" t="str">
        <f>IF(Table169[[#This Row],[TEAMS]]="","",LEFT(H8,FIND(" -",H8,1)-1))</f>
        <v>France</v>
      </c>
      <c r="L8" s="17" t="str">
        <f>IF(Table169[[#This Row],[TEAMS]]="","",MID(H8,FIND("-",H8,1)+2,LEN(H8)-FIND("-",H8,1)+2))</f>
        <v>Australia</v>
      </c>
      <c r="M8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8" s="17" t="str">
        <f>IF(Table169[[#This Row],[Winner]]=Table169[[#This Row],[Team 1]],Table169[[#This Row],[Team 2]],IF(Table169[[#This Row],[Winner]]=Table169[[#This Row],[Team 2]],Table169[[#This Row],[Team 1]],""))</f>
        <v/>
      </c>
      <c r="O8" s="17" t="str">
        <f>IF(Table169[[#This Row],[SCORE]]="","",LEFT(I8,FIND(":",I8,1)-1)*1)</f>
        <v/>
      </c>
      <c r="P8" s="17" t="str">
        <f>IF(Table169[[#This Row],[SCORE]]="","",MID(I8,FIND(":",I8,1)+1,LEN(I8)-FIND(":",I8,1)+1)*1)</f>
        <v/>
      </c>
      <c r="Q8" s="17" t="str">
        <f>IF(OR(Table169[[#This Row],[Team 1 Goals]]="",Table169[[#This Row],[Team 2 Goals]]=""),"",Table169[[#This Row],[Team 1 Goals]]-Table169[[#This Row],[Team 2 Goals]])</f>
        <v/>
      </c>
      <c r="R8" s="17" t="str">
        <f>IF(OR(Table169[[#This Row],[Team 1 Goals]]="",Table169[[#This Row],[Team 2 Goals]]=""),"",Table169[[#This Row],[Team 2 Goals]]-Table169[[#This Row],[Team 1 Goals]])</f>
        <v/>
      </c>
      <c r="S8" s="17" t="str">
        <f>IF(Table169[[#This Row],[SCORE]]="","",IF(Table169[[#This Row],[WINNER / RESULT]]="Draw",1,IF(Table169[[#This Row],[WINNER / RESULT]]=Table169[[#This Row],[Team 1]],3,0)))</f>
        <v/>
      </c>
      <c r="T8" s="17" t="str">
        <f>IF(Table169[[#This Row],[SCORE]]="","",IF(Table169[[#This Row],[WINNER / RESULT]]="Draw",1,IF(Table169[[#This Row],[WINNER / RESULT]]=Table169[[#This Row],[Team 2]],3,0)))</f>
        <v/>
      </c>
      <c r="V8" s="4" t="s">
        <v>15</v>
      </c>
      <c r="Z8" s="4" t="s">
        <v>1</v>
      </c>
      <c r="AA8" s="48">
        <v>3</v>
      </c>
      <c r="AB8" s="49" t="str">
        <f ca="1">IFERROR(INDEX(AJ:AJ,MATCH("3"&amp;Z8,AT:AT,0),1),"")</f>
        <v>Qatar</v>
      </c>
      <c r="AC8" s="49" t="str">
        <f ca="1">IF(AB8="","",VLOOKUP(AB8,AJ:AO,2,FALSE)&amp;"-"&amp;VLOOKUP(AB8,AJ:AO,3,FALSE)&amp;"-"&amp;VLOOKUP(AB8,AJ:AO,4,FALSE))</f>
        <v>0-0-0</v>
      </c>
      <c r="AD8" s="49">
        <f ca="1">IF(AB8="","",VLOOKUP(AB8,AJ:AQ,8,FALSE))</f>
        <v>0</v>
      </c>
      <c r="AE8" s="50">
        <f ca="1">IF(AB8="","",VLOOKUP(AB8,AJ:AT,5,FALSE))</f>
        <v>0</v>
      </c>
      <c r="AS8" s="17" t="str">
        <f t="shared" si="1"/>
        <v/>
      </c>
      <c r="BC8" s="17" t="s">
        <v>103</v>
      </c>
      <c r="BD8" s="19">
        <f>SUMIFS(Table169[Team 2 Points],Table169[Team 2],$BC8,Table169[Team 1],BD$3)+SUMIFS(Table169[Team 1 Points],Table169[Team 1],$BC8,Table169[Team 2],BD$3)</f>
        <v>0</v>
      </c>
      <c r="BE8" s="19">
        <f>SUMIFS(Table169[Team 2 Points],Table169[Team 2],$BC8,Table169[Team 1],BE$3)+SUMIFS(Table169[Team 1 Points],Table169[Team 1],$BC8,Table169[Team 2],BE$3)</f>
        <v>0</v>
      </c>
      <c r="BF8" s="19">
        <f>SUMIFS(Table169[Team 2 Points],Table169[Team 2],$BC8,Table169[Team 1],BF$3)+SUMIFS(Table169[Team 1 Points],Table169[Team 1],$BC8,Table169[Team 2],BF$3)</f>
        <v>0</v>
      </c>
      <c r="BG8" s="19">
        <f>SUMIFS(Table169[Team 2 Points],Table169[Team 2],$BC8,Table169[Team 1],BG$3)+SUMIFS(Table169[Team 1 Points],Table169[Team 1],$BC8,Table169[Team 2],BG$3)</f>
        <v>0</v>
      </c>
      <c r="BH8" s="19">
        <f>SUMIFS(Table169[Team 2 Points],Table169[Team 2],$BC8,Table169[Team 1],BH$3)+SUMIFS(Table169[Team 1 Points],Table169[Team 1],$BC8,Table169[Team 2],BH$3)</f>
        <v>0</v>
      </c>
      <c r="BI8" s="19">
        <f>SUMIFS(Table169[Team 2 Points],Table169[Team 2],$BC8,Table169[Team 1],BI$3)+SUMIFS(Table169[Team 1 Points],Table169[Team 1],$BC8,Table169[Team 2],BI$3)</f>
        <v>0</v>
      </c>
      <c r="BJ8" s="19">
        <f>SUMIFS(Table169[Team 2 Points],Table169[Team 2],$BC8,Table169[Team 1],BJ$3)+SUMIFS(Table169[Team 1 Points],Table169[Team 1],$BC8,Table169[Team 2],BJ$3)</f>
        <v>0</v>
      </c>
      <c r="BK8" s="19">
        <f>SUMIFS(Table169[Team 2 Points],Table169[Team 2],$BC8,Table169[Team 1],BK$3)+SUMIFS(Table169[Team 1 Points],Table169[Team 1],$BC8,Table169[Team 2],BK$3)</f>
        <v>0</v>
      </c>
      <c r="BL8" s="19">
        <f>SUMIFS(Table169[Team 2 Points],Table169[Team 2],$BC8,Table169[Team 1],BL$3)+SUMIFS(Table169[Team 1 Points],Table169[Team 1],$BC8,Table169[Team 2],BL$3)</f>
        <v>0</v>
      </c>
      <c r="BM8" s="19">
        <f>SUMIFS(Table169[Team 2 Points],Table169[Team 2],$BC8,Table169[Team 1],BM$3)+SUMIFS(Table169[Team 1 Points],Table169[Team 1],$BC8,Table169[Team 2],BM$3)</f>
        <v>0</v>
      </c>
      <c r="BN8" s="19">
        <f>SUMIFS(Table169[Team 2 Points],Table169[Team 2],$BC8,Table169[Team 1],BN$3)+SUMIFS(Table169[Team 1 Points],Table169[Team 1],$BC8,Table169[Team 2],BN$3)</f>
        <v>0</v>
      </c>
      <c r="BO8" s="19">
        <f>SUMIFS(Table169[Team 2 Points],Table169[Team 2],$BC8,Table169[Team 1],BO$3)+SUMIFS(Table169[Team 1 Points],Table169[Team 1],$BC8,Table169[Team 2],BO$3)</f>
        <v>0</v>
      </c>
      <c r="BP8" s="19">
        <f>SUMIFS(Table169[Team 2 Points],Table169[Team 2],$BC8,Table169[Team 1],BP$3)+SUMIFS(Table169[Team 1 Points],Table169[Team 1],$BC8,Table169[Team 2],BP$3)</f>
        <v>0</v>
      </c>
      <c r="BQ8" s="19">
        <f>SUMIFS(Table169[Team 2 Points],Table169[Team 2],$BC8,Table169[Team 1],BQ$3)+SUMIFS(Table169[Team 1 Points],Table169[Team 1],$BC8,Table169[Team 2],BQ$3)</f>
        <v>0</v>
      </c>
      <c r="BR8" s="19">
        <f>SUMIFS(Table169[Team 2 Points],Table169[Team 2],$BC8,Table169[Team 1],BR$3)+SUMIFS(Table169[Team 1 Points],Table169[Team 1],$BC8,Table169[Team 2],BR$3)</f>
        <v>0</v>
      </c>
      <c r="BS8" s="19">
        <f>SUMIFS(Table169[Team 2 Points],Table169[Team 2],$BC8,Table169[Team 1],BS$3)+SUMIFS(Table169[Team 1 Points],Table169[Team 1],$BC8,Table169[Team 2],BS$3)</f>
        <v>0</v>
      </c>
      <c r="BT8" s="19">
        <f>SUMIFS(Table169[Team 2 Points],Table169[Team 2],$BC8,Table169[Team 1],BT$3)+SUMIFS(Table169[Team 1 Points],Table169[Team 1],$BC8,Table169[Team 2],BT$3)</f>
        <v>0</v>
      </c>
      <c r="BU8" s="19">
        <f>SUMIFS(Table169[Team 2 Points],Table169[Team 2],$BC8,Table169[Team 1],BU$3)+SUMIFS(Table169[Team 1 Points],Table169[Team 1],$BC8,Table169[Team 2],BU$3)</f>
        <v>0</v>
      </c>
      <c r="BV8" s="19">
        <f>SUMIFS(Table169[Team 2 Points],Table169[Team 2],$BC8,Table169[Team 1],BV$3)+SUMIFS(Table169[Team 1 Points],Table169[Team 1],$BC8,Table169[Team 2],BV$3)</f>
        <v>0</v>
      </c>
      <c r="BW8" s="19">
        <f>SUMIFS(Table169[Team 2 Points],Table169[Team 2],$BC8,Table169[Team 1],BW$3)+SUMIFS(Table169[Team 1 Points],Table169[Team 1],$BC8,Table169[Team 2],BW$3)</f>
        <v>0</v>
      </c>
      <c r="BX8" s="19">
        <f>SUMIFS(Table169[Team 2 Points],Table169[Team 2],$BC8,Table169[Team 1],BX$3)+SUMIFS(Table169[Team 1 Points],Table169[Team 1],$BC8,Table169[Team 2],BX$3)</f>
        <v>0</v>
      </c>
      <c r="BY8" s="19">
        <f>SUMIFS(Table169[Team 2 Points],Table169[Team 2],$BC8,Table169[Team 1],BY$3)+SUMIFS(Table169[Team 1 Points],Table169[Team 1],$BC8,Table169[Team 2],BY$3)</f>
        <v>0</v>
      </c>
      <c r="BZ8" s="19">
        <f>SUMIFS(Table169[Team 2 Points],Table169[Team 2],$BC8,Table169[Team 1],BZ$3)+SUMIFS(Table169[Team 1 Points],Table169[Team 1],$BC8,Table169[Team 2],BZ$3)</f>
        <v>0</v>
      </c>
      <c r="CA8" s="19">
        <f>SUMIFS(Table169[Team 2 Points],Table169[Team 2],$BC8,Table169[Team 1],CA$3)+SUMIFS(Table169[Team 1 Points],Table169[Team 1],$BC8,Table169[Team 2],CA$3)</f>
        <v>0</v>
      </c>
      <c r="CB8" s="19">
        <f>SUMIFS(Table169[Team 2 Points],Table169[Team 2],$BC8,Table169[Team 1],CB$3)+SUMIFS(Table169[Team 1 Points],Table169[Team 1],$BC8,Table169[Team 2],CB$3)</f>
        <v>0</v>
      </c>
      <c r="CC8" s="19">
        <f>SUMIFS(Table169[Team 2 Points],Table169[Team 2],$BC8,Table169[Team 1],CC$3)+SUMIFS(Table169[Team 1 Points],Table169[Team 1],$BC8,Table169[Team 2],CC$3)</f>
        <v>0</v>
      </c>
      <c r="CD8" s="19">
        <f>SUMIFS(Table169[Team 2 Points],Table169[Team 2],$BC8,Table169[Team 1],CD$3)+SUMIFS(Table169[Team 1 Points],Table169[Team 1],$BC8,Table169[Team 2],CD$3)</f>
        <v>0</v>
      </c>
      <c r="CE8" s="19">
        <f>SUMIFS(Table169[Team 2 Points],Table169[Team 2],$BC8,Table169[Team 1],CE$3)+SUMIFS(Table169[Team 1 Points],Table169[Team 1],$BC8,Table169[Team 2],CE$3)</f>
        <v>0</v>
      </c>
      <c r="CF8" s="19">
        <f>SUMIFS(Table169[Team 2 Points],Table169[Team 2],$BC8,Table169[Team 1],CF$3)+SUMIFS(Table169[Team 1 Points],Table169[Team 1],$BC8,Table169[Team 2],CF$3)</f>
        <v>0</v>
      </c>
      <c r="CG8" s="19">
        <f>SUMIFS(Table169[Team 2 Points],Table169[Team 2],$BC8,Table169[Team 1],CG$3)+SUMIFS(Table169[Team 1 Points],Table169[Team 1],$BC8,Table169[Team 2],CG$3)</f>
        <v>0</v>
      </c>
      <c r="CH8" s="19">
        <f>SUMIFS(Table169[Team 2 Points],Table169[Team 2],$BC8,Table169[Team 1],CH$3)+SUMIFS(Table169[Team 1 Points],Table169[Team 1],$BC8,Table169[Team 2],CH$3)</f>
        <v>0</v>
      </c>
      <c r="CI8" s="19">
        <f>SUMIFS(Table169[Team 2 Points],Table169[Team 2],$BC8,Table169[Team 1],CI$3)+SUMIFS(Table169[Team 1 Points],Table169[Team 1],$BC8,Table169[Team 2],CI$3)</f>
        <v>0</v>
      </c>
      <c r="CK8" s="17" t="s">
        <v>103</v>
      </c>
      <c r="CL8" s="19">
        <f>SUMIFS(Table169[Team 2 GD],Table169[Team 2],$BC8,Table169[Team 1],CL$3)+SUMIFS(Table169[Team 1 GD],Table169[Team 1],$BC8,Table169[Team 2],CL$3)</f>
        <v>0</v>
      </c>
      <c r="CM8" s="19">
        <f>SUMIFS(Table169[Team 2 GD],Table169[Team 2],$BC8,Table169[Team 1],CM$3)+SUMIFS(Table169[Team 1 GD],Table169[Team 1],$BC8,Table169[Team 2],CM$3)</f>
        <v>0</v>
      </c>
      <c r="CN8" s="19">
        <f>SUMIFS(Table169[Team 2 GD],Table169[Team 2],$BC8,Table169[Team 1],CN$3)+SUMIFS(Table169[Team 1 GD],Table169[Team 1],$BC8,Table169[Team 2],CN$3)</f>
        <v>0</v>
      </c>
      <c r="CO8" s="19">
        <f>SUMIFS(Table169[Team 2 GD],Table169[Team 2],$BC8,Table169[Team 1],CO$3)+SUMIFS(Table169[Team 1 GD],Table169[Team 1],$BC8,Table169[Team 2],CO$3)</f>
        <v>0</v>
      </c>
      <c r="CP8" s="19">
        <f>SUMIFS(Table169[Team 2 GD],Table169[Team 2],$BC8,Table169[Team 1],CP$3)+SUMIFS(Table169[Team 1 GD],Table169[Team 1],$BC8,Table169[Team 2],CP$3)</f>
        <v>0</v>
      </c>
      <c r="CQ8" s="19">
        <f>SUMIFS(Table169[Team 2 GD],Table169[Team 2],$BC8,Table169[Team 1],CQ$3)+SUMIFS(Table169[Team 1 GD],Table169[Team 1],$BC8,Table169[Team 2],CQ$3)</f>
        <v>0</v>
      </c>
      <c r="CR8" s="19">
        <f>SUMIFS(Table169[Team 2 GD],Table169[Team 2],$BC8,Table169[Team 1],CR$3)+SUMIFS(Table169[Team 1 GD],Table169[Team 1],$BC8,Table169[Team 2],CR$3)</f>
        <v>0</v>
      </c>
      <c r="CS8" s="19">
        <f>SUMIFS(Table169[Team 2 GD],Table169[Team 2],$BC8,Table169[Team 1],CS$3)+SUMIFS(Table169[Team 1 GD],Table169[Team 1],$BC8,Table169[Team 2],CS$3)</f>
        <v>0</v>
      </c>
      <c r="CT8" s="19">
        <f>SUMIFS(Table169[Team 2 GD],Table169[Team 2],$BC8,Table169[Team 1],CT$3)+SUMIFS(Table169[Team 1 GD],Table169[Team 1],$BC8,Table169[Team 2],CT$3)</f>
        <v>0</v>
      </c>
      <c r="CU8" s="19">
        <f>SUMIFS(Table169[Team 2 GD],Table169[Team 2],$BC8,Table169[Team 1],CU$3)+SUMIFS(Table169[Team 1 GD],Table169[Team 1],$BC8,Table169[Team 2],CU$3)</f>
        <v>0</v>
      </c>
      <c r="CV8" s="19">
        <f>SUMIFS(Table169[Team 2 GD],Table169[Team 2],$BC8,Table169[Team 1],CV$3)+SUMIFS(Table169[Team 1 GD],Table169[Team 1],$BC8,Table169[Team 2],CV$3)</f>
        <v>0</v>
      </c>
      <c r="CW8" s="19">
        <f>SUMIFS(Table169[Team 2 GD],Table169[Team 2],$BC8,Table169[Team 1],CW$3)+SUMIFS(Table169[Team 1 GD],Table169[Team 1],$BC8,Table169[Team 2],CW$3)</f>
        <v>0</v>
      </c>
      <c r="CX8" s="19">
        <f>SUMIFS(Table169[Team 2 GD],Table169[Team 2],$BC8,Table169[Team 1],CX$3)+SUMIFS(Table169[Team 1 GD],Table169[Team 1],$BC8,Table169[Team 2],CX$3)</f>
        <v>0</v>
      </c>
      <c r="CY8" s="19">
        <f>SUMIFS(Table169[Team 2 GD],Table169[Team 2],$BC8,Table169[Team 1],CY$3)+SUMIFS(Table169[Team 1 GD],Table169[Team 1],$BC8,Table169[Team 2],CY$3)</f>
        <v>0</v>
      </c>
      <c r="CZ8" s="19">
        <f>SUMIFS(Table169[Team 2 GD],Table169[Team 2],$BC8,Table169[Team 1],CZ$3)+SUMIFS(Table169[Team 1 GD],Table169[Team 1],$BC8,Table169[Team 2],CZ$3)</f>
        <v>0</v>
      </c>
      <c r="DA8" s="19">
        <f>SUMIFS(Table169[Team 2 GD],Table169[Team 2],$BC8,Table169[Team 1],DA$3)+SUMIFS(Table169[Team 1 GD],Table169[Team 1],$BC8,Table169[Team 2],DA$3)</f>
        <v>0</v>
      </c>
      <c r="DB8" s="19">
        <f>SUMIFS(Table169[Team 2 GD],Table169[Team 2],$BC8,Table169[Team 1],DB$3)+SUMIFS(Table169[Team 1 GD],Table169[Team 1],$BC8,Table169[Team 2],DB$3)</f>
        <v>0</v>
      </c>
      <c r="DC8" s="19">
        <f>SUMIFS(Table169[Team 2 GD],Table169[Team 2],$BC8,Table169[Team 1],DC$3)+SUMIFS(Table169[Team 1 GD],Table169[Team 1],$BC8,Table169[Team 2],DC$3)</f>
        <v>0</v>
      </c>
      <c r="DD8" s="19">
        <f>SUMIFS(Table169[Team 2 GD],Table169[Team 2],$BC8,Table169[Team 1],DD$3)+SUMIFS(Table169[Team 1 GD],Table169[Team 1],$BC8,Table169[Team 2],DD$3)</f>
        <v>0</v>
      </c>
      <c r="DE8" s="19">
        <f>SUMIFS(Table169[Team 2 GD],Table169[Team 2],$BC8,Table169[Team 1],DE$3)+SUMIFS(Table169[Team 1 GD],Table169[Team 1],$BC8,Table169[Team 2],DE$3)</f>
        <v>0</v>
      </c>
      <c r="DF8" s="19">
        <f>SUMIFS(Table169[Team 2 GD],Table169[Team 2],$BC8,Table169[Team 1],DF$3)+SUMIFS(Table169[Team 1 GD],Table169[Team 1],$BC8,Table169[Team 2],DF$3)</f>
        <v>0</v>
      </c>
      <c r="DG8" s="19">
        <f>SUMIFS(Table169[Team 2 GD],Table169[Team 2],$BC8,Table169[Team 1],DG$3)+SUMIFS(Table169[Team 1 GD],Table169[Team 1],$BC8,Table169[Team 2],DG$3)</f>
        <v>0</v>
      </c>
      <c r="DH8" s="19">
        <f>SUMIFS(Table169[Team 2 GD],Table169[Team 2],$BC8,Table169[Team 1],DH$3)+SUMIFS(Table169[Team 1 GD],Table169[Team 1],$BC8,Table169[Team 2],DH$3)</f>
        <v>0</v>
      </c>
      <c r="DI8" s="19">
        <f>SUMIFS(Table169[Team 2 GD],Table169[Team 2],$BC8,Table169[Team 1],DI$3)+SUMIFS(Table169[Team 1 GD],Table169[Team 1],$BC8,Table169[Team 2],DI$3)</f>
        <v>0</v>
      </c>
      <c r="DJ8" s="19">
        <f>SUMIFS(Table169[Team 2 GD],Table169[Team 2],$BC8,Table169[Team 1],DJ$3)+SUMIFS(Table169[Team 1 GD],Table169[Team 1],$BC8,Table169[Team 2],DJ$3)</f>
        <v>0</v>
      </c>
      <c r="DK8" s="19">
        <f>SUMIFS(Table169[Team 2 GD],Table169[Team 2],$BC8,Table169[Team 1],DK$3)+SUMIFS(Table169[Team 1 GD],Table169[Team 1],$BC8,Table169[Team 2],DK$3)</f>
        <v>0</v>
      </c>
      <c r="DL8" s="19">
        <f>SUMIFS(Table169[Team 2 GD],Table169[Team 2],$BC8,Table169[Team 1],DL$3)+SUMIFS(Table169[Team 1 GD],Table169[Team 1],$BC8,Table169[Team 2],DL$3)</f>
        <v>0</v>
      </c>
      <c r="DM8" s="19">
        <f>SUMIFS(Table169[Team 2 GD],Table169[Team 2],$BC8,Table169[Team 1],DM$3)+SUMIFS(Table169[Team 1 GD],Table169[Team 1],$BC8,Table169[Team 2],DM$3)</f>
        <v>0</v>
      </c>
      <c r="DN8" s="19">
        <f>SUMIFS(Table169[Team 2 GD],Table169[Team 2],$BC8,Table169[Team 1],DN$3)+SUMIFS(Table169[Team 1 GD],Table169[Team 1],$BC8,Table169[Team 2],DN$3)</f>
        <v>0</v>
      </c>
      <c r="DO8" s="19">
        <f>SUMIFS(Table169[Team 2 GD],Table169[Team 2],$BC8,Table169[Team 1],DO$3)+SUMIFS(Table169[Team 1 GD],Table169[Team 1],$BC8,Table169[Team 2],DO$3)</f>
        <v>0</v>
      </c>
      <c r="DP8" s="19">
        <f>SUMIFS(Table169[Team 2 GD],Table169[Team 2],$BC8,Table169[Team 1],DP$3)+SUMIFS(Table169[Team 1 GD],Table169[Team 1],$BC8,Table169[Team 2],DP$3)</f>
        <v>0</v>
      </c>
      <c r="DQ8" s="19">
        <f>SUMIFS(Table169[Team 2 GD],Table169[Team 2],$BC8,Table169[Team 1],DQ$3)+SUMIFS(Table169[Team 1 GD],Table169[Team 1],$BC8,Table169[Team 2],DQ$3)</f>
        <v>0</v>
      </c>
      <c r="DS8" s="17" t="s">
        <v>103</v>
      </c>
      <c r="DT8" s="19">
        <f>SUMIFS(Table169[Team 2 Goals],Table169[Team 2],$BC8,Table169[Team 1],DT$3)+SUMIFS(Table169[Team 1 Goals],Table169[Team 1],$BC8,Table169[Team 2],DT$3)</f>
        <v>0</v>
      </c>
      <c r="DU8" s="19">
        <f>SUMIFS(Table169[Team 2 Goals],Table169[Team 2],$BC8,Table169[Team 1],DU$3)+SUMIFS(Table169[Team 1 Goals],Table169[Team 1],$BC8,Table169[Team 2],DU$3)</f>
        <v>0</v>
      </c>
      <c r="DV8" s="19">
        <f>SUMIFS(Table169[Team 2 Goals],Table169[Team 2],$BC8,Table169[Team 1],DV$3)+SUMIFS(Table169[Team 1 Goals],Table169[Team 1],$BC8,Table169[Team 2],DV$3)</f>
        <v>0</v>
      </c>
      <c r="DW8" s="19">
        <f>SUMIFS(Table169[Team 2 Goals],Table169[Team 2],$BC8,Table169[Team 1],DW$3)+SUMIFS(Table169[Team 1 Goals],Table169[Team 1],$BC8,Table169[Team 2],DW$3)</f>
        <v>0</v>
      </c>
      <c r="DX8" s="19">
        <f>SUMIFS(Table169[Team 2 Goals],Table169[Team 2],$BC8,Table169[Team 1],DX$3)+SUMIFS(Table169[Team 1 Goals],Table169[Team 1],$BC8,Table169[Team 2],DX$3)</f>
        <v>0</v>
      </c>
      <c r="DY8" s="19">
        <f>SUMIFS(Table169[Team 2 Goals],Table169[Team 2],$BC8,Table169[Team 1],DY$3)+SUMIFS(Table169[Team 1 Goals],Table169[Team 1],$BC8,Table169[Team 2],DY$3)</f>
        <v>0</v>
      </c>
      <c r="DZ8" s="19">
        <f>SUMIFS(Table169[Team 2 Goals],Table169[Team 2],$BC8,Table169[Team 1],DZ$3)+SUMIFS(Table169[Team 1 Goals],Table169[Team 1],$BC8,Table169[Team 2],DZ$3)</f>
        <v>0</v>
      </c>
      <c r="EA8" s="19">
        <f>SUMIFS(Table169[Team 2 Goals],Table169[Team 2],$BC8,Table169[Team 1],EA$3)+SUMIFS(Table169[Team 1 Goals],Table169[Team 1],$BC8,Table169[Team 2],EA$3)</f>
        <v>0</v>
      </c>
      <c r="EB8" s="19">
        <f>SUMIFS(Table169[Team 2 Goals],Table169[Team 2],$BC8,Table169[Team 1],EB$3)+SUMIFS(Table169[Team 1 Goals],Table169[Team 1],$BC8,Table169[Team 2],EB$3)</f>
        <v>0</v>
      </c>
      <c r="EC8" s="19">
        <f>SUMIFS(Table169[Team 2 Goals],Table169[Team 2],$BC8,Table169[Team 1],EC$3)+SUMIFS(Table169[Team 1 Goals],Table169[Team 1],$BC8,Table169[Team 2],EC$3)</f>
        <v>0</v>
      </c>
      <c r="ED8" s="19">
        <f>SUMIFS(Table169[Team 2 Goals],Table169[Team 2],$BC8,Table169[Team 1],ED$3)+SUMIFS(Table169[Team 1 Goals],Table169[Team 1],$BC8,Table169[Team 2],ED$3)</f>
        <v>0</v>
      </c>
      <c r="EE8" s="19">
        <f>SUMIFS(Table169[Team 2 Goals],Table169[Team 2],$BC8,Table169[Team 1],EE$3)+SUMIFS(Table169[Team 1 Goals],Table169[Team 1],$BC8,Table169[Team 2],EE$3)</f>
        <v>0</v>
      </c>
      <c r="EF8" s="19">
        <f>SUMIFS(Table169[Team 2 Goals],Table169[Team 2],$BC8,Table169[Team 1],EF$3)+SUMIFS(Table169[Team 1 Goals],Table169[Team 1],$BC8,Table169[Team 2],EF$3)</f>
        <v>0</v>
      </c>
      <c r="EG8" s="19">
        <f>SUMIFS(Table169[Team 2 Goals],Table169[Team 2],$BC8,Table169[Team 1],EG$3)+SUMIFS(Table169[Team 1 Goals],Table169[Team 1],$BC8,Table169[Team 2],EG$3)</f>
        <v>0</v>
      </c>
      <c r="EH8" s="19">
        <f>SUMIFS(Table169[Team 2 Goals],Table169[Team 2],$BC8,Table169[Team 1],EH$3)+SUMIFS(Table169[Team 1 Goals],Table169[Team 1],$BC8,Table169[Team 2],EH$3)</f>
        <v>0</v>
      </c>
      <c r="EI8" s="19">
        <f>SUMIFS(Table169[Team 2 Goals],Table169[Team 2],$BC8,Table169[Team 1],EI$3)+SUMIFS(Table169[Team 1 Goals],Table169[Team 1],$BC8,Table169[Team 2],EI$3)</f>
        <v>0</v>
      </c>
      <c r="EJ8" s="19">
        <f>SUMIFS(Table169[Team 2 Goals],Table169[Team 2],$BC8,Table169[Team 1],EJ$3)+SUMIFS(Table169[Team 1 Goals],Table169[Team 1],$BC8,Table169[Team 2],EJ$3)</f>
        <v>0</v>
      </c>
      <c r="EK8" s="19">
        <f>SUMIFS(Table169[Team 2 Goals],Table169[Team 2],$BC8,Table169[Team 1],EK$3)+SUMIFS(Table169[Team 1 Goals],Table169[Team 1],$BC8,Table169[Team 2],EK$3)</f>
        <v>0</v>
      </c>
      <c r="EL8" s="19">
        <f>SUMIFS(Table169[Team 2 Goals],Table169[Team 2],$BC8,Table169[Team 1],EL$3)+SUMIFS(Table169[Team 1 Goals],Table169[Team 1],$BC8,Table169[Team 2],EL$3)</f>
        <v>0</v>
      </c>
      <c r="EM8" s="19">
        <f>SUMIFS(Table169[Team 2 Goals],Table169[Team 2],$BC8,Table169[Team 1],EM$3)+SUMIFS(Table169[Team 1 Goals],Table169[Team 1],$BC8,Table169[Team 2],EM$3)</f>
        <v>0</v>
      </c>
      <c r="EN8" s="19">
        <f>SUMIFS(Table169[Team 2 Goals],Table169[Team 2],$BC8,Table169[Team 1],EN$3)+SUMIFS(Table169[Team 1 Goals],Table169[Team 1],$BC8,Table169[Team 2],EN$3)</f>
        <v>0</v>
      </c>
      <c r="EO8" s="19">
        <f>SUMIFS(Table169[Team 2 Goals],Table169[Team 2],$BC8,Table169[Team 1],EO$3)+SUMIFS(Table169[Team 1 Goals],Table169[Team 1],$BC8,Table169[Team 2],EO$3)</f>
        <v>0</v>
      </c>
      <c r="EP8" s="19">
        <f>SUMIFS(Table169[Team 2 Goals],Table169[Team 2],$BC8,Table169[Team 1],EP$3)+SUMIFS(Table169[Team 1 Goals],Table169[Team 1],$BC8,Table169[Team 2],EP$3)</f>
        <v>0</v>
      </c>
      <c r="EQ8" s="19">
        <f>SUMIFS(Table169[Team 2 Goals],Table169[Team 2],$BC8,Table169[Team 1],EQ$3)+SUMIFS(Table169[Team 1 Goals],Table169[Team 1],$BC8,Table169[Team 2],EQ$3)</f>
        <v>0</v>
      </c>
      <c r="ER8" s="19">
        <f>SUMIFS(Table169[Team 2 Goals],Table169[Team 2],$BC8,Table169[Team 1],ER$3)+SUMIFS(Table169[Team 1 Goals],Table169[Team 1],$BC8,Table169[Team 2],ER$3)</f>
        <v>0</v>
      </c>
      <c r="ES8" s="19">
        <f>SUMIFS(Table169[Team 2 Goals],Table169[Team 2],$BC8,Table169[Team 1],ES$3)+SUMIFS(Table169[Team 1 Goals],Table169[Team 1],$BC8,Table169[Team 2],ES$3)</f>
        <v>0</v>
      </c>
      <c r="ET8" s="19">
        <f>SUMIFS(Table169[Team 2 Goals],Table169[Team 2],$BC8,Table169[Team 1],ET$3)+SUMIFS(Table169[Team 1 Goals],Table169[Team 1],$BC8,Table169[Team 2],ET$3)</f>
        <v>0</v>
      </c>
      <c r="EU8" s="19">
        <f>SUMIFS(Table169[Team 2 Goals],Table169[Team 2],$BC8,Table169[Team 1],EU$3)+SUMIFS(Table169[Team 1 Goals],Table169[Team 1],$BC8,Table169[Team 2],EU$3)</f>
        <v>0</v>
      </c>
      <c r="EV8" s="19">
        <f>SUMIFS(Table169[Team 2 Goals],Table169[Team 2],$BC8,Table169[Team 1],EV$3)+SUMIFS(Table169[Team 1 Goals],Table169[Team 1],$BC8,Table169[Team 2],EV$3)</f>
        <v>0</v>
      </c>
      <c r="EW8" s="19">
        <f>SUMIFS(Table169[Team 2 Goals],Table169[Team 2],$BC8,Table169[Team 1],EW$3)+SUMIFS(Table169[Team 1 Goals],Table169[Team 1],$BC8,Table169[Team 2],EW$3)</f>
        <v>0</v>
      </c>
      <c r="EX8" s="19">
        <f>SUMIFS(Table169[Team 2 Goals],Table169[Team 2],$BC8,Table169[Team 1],EX$3)+SUMIFS(Table169[Team 1 Goals],Table169[Team 1],$BC8,Table169[Team 2],EX$3)</f>
        <v>0</v>
      </c>
      <c r="EY8" s="19">
        <f>SUMIFS(Table169[Team 2 Goals],Table169[Team 2],$BC8,Table169[Team 1],EY$3)+SUMIFS(Table169[Team 1 Goals],Table169[Team 1],$BC8,Table169[Team 2],EY$3)</f>
        <v>0</v>
      </c>
      <c r="FA8" s="72"/>
      <c r="FB8" s="72"/>
    </row>
    <row r="9" spans="1:159" s="17" customFormat="1" ht="30" customHeight="1" thickBot="1" x14ac:dyDescent="0.3">
      <c r="A9" s="70"/>
      <c r="B9" s="5">
        <v>6</v>
      </c>
      <c r="C9" s="5" t="s">
        <v>22</v>
      </c>
      <c r="D9" s="28">
        <v>44887</v>
      </c>
      <c r="E9" s="5" t="s">
        <v>17</v>
      </c>
      <c r="F9" s="29">
        <v>0.66666666666666663</v>
      </c>
      <c r="G9" s="30">
        <f t="shared" si="0"/>
        <v>44887.208333333328</v>
      </c>
      <c r="H9" s="5" t="s">
        <v>19</v>
      </c>
      <c r="I9" s="67"/>
      <c r="J9" s="5" t="str">
        <f>IF(Table169[[#This Row],[SCORE]]="","",IF(O9=P9,"Draw",IF(O9&gt;P9,K9,L9)))</f>
        <v/>
      </c>
      <c r="K9" s="17" t="str">
        <f>IF(Table169[[#This Row],[TEAMS]]="","",LEFT(H9,FIND(" -",H9,1)-1))</f>
        <v>Denmark</v>
      </c>
      <c r="L9" s="17" t="str">
        <f>IF(Table169[[#This Row],[TEAMS]]="","",MID(H9,FIND("-",H9,1)+2,LEN(H9)-FIND("-",H9,1)+2))</f>
        <v>Tunisia</v>
      </c>
      <c r="M9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9" s="17" t="str">
        <f>IF(Table169[[#This Row],[Winner]]=Table169[[#This Row],[Team 1]],Table169[[#This Row],[Team 2]],IF(Table169[[#This Row],[Winner]]=Table169[[#This Row],[Team 2]],Table169[[#This Row],[Team 1]],""))</f>
        <v/>
      </c>
      <c r="O9" s="17" t="str">
        <f>IF(Table169[[#This Row],[SCORE]]="","",LEFT(I9,FIND(":",I9,1)-1)*1)</f>
        <v/>
      </c>
      <c r="P9" s="17" t="str">
        <f>IF(Table169[[#This Row],[SCORE]]="","",MID(I9,FIND(":",I9,1)+1,LEN(I9)-FIND(":",I9,1)+1)*1)</f>
        <v/>
      </c>
      <c r="Q9" s="17" t="str">
        <f>IF(OR(Table169[[#This Row],[Team 1 Goals]]="",Table169[[#This Row],[Team 2 Goals]]=""),"",Table169[[#This Row],[Team 1 Goals]]-Table169[[#This Row],[Team 2 Goals]])</f>
        <v/>
      </c>
      <c r="R9" s="17" t="str">
        <f>IF(OR(Table169[[#This Row],[Team 1 Goals]]="",Table169[[#This Row],[Team 2 Goals]]=""),"",Table169[[#This Row],[Team 2 Goals]]-Table169[[#This Row],[Team 1 Goals]])</f>
        <v/>
      </c>
      <c r="S9" s="17" t="str">
        <f>IF(Table169[[#This Row],[SCORE]]="","",IF(Table169[[#This Row],[WINNER / RESULT]]="Draw",1,IF(Table169[[#This Row],[WINNER / RESULT]]=Table169[[#This Row],[Team 1]],3,0)))</f>
        <v/>
      </c>
      <c r="T9" s="17" t="str">
        <f>IF(Table169[[#This Row],[SCORE]]="","",IF(Table169[[#This Row],[WINNER / RESULT]]="Draw",1,IF(Table169[[#This Row],[WINNER / RESULT]]=Table169[[#This Row],[Team 2]],3,0)))</f>
        <v/>
      </c>
      <c r="V9" s="4" t="s">
        <v>16</v>
      </c>
      <c r="Z9" s="4" t="s">
        <v>1</v>
      </c>
      <c r="AA9" s="51">
        <v>4</v>
      </c>
      <c r="AB9" s="52" t="str">
        <f ca="1">IFERROR(INDEX(AJ:AJ,MATCH("4"&amp;Z9,AT:AT,0),1),"")</f>
        <v>Senegal</v>
      </c>
      <c r="AC9" s="52" t="str">
        <f ca="1">IF(AB9="","",VLOOKUP(AB9,AJ:AO,2,FALSE)&amp;"-"&amp;VLOOKUP(AB9,AJ:AO,3,FALSE)&amp;"-"&amp;VLOOKUP(AB9,AJ:AO,4,FALSE))</f>
        <v>0-0-0</v>
      </c>
      <c r="AD9" s="52">
        <f ca="1">IF(AB9="","",VLOOKUP(AB9,AJ:AQ,8,FALSE))</f>
        <v>0</v>
      </c>
      <c r="AE9" s="53">
        <f ca="1">IF(AB9="","",VLOOKUP(AB9,AJ:AT,5,FALSE))</f>
        <v>0</v>
      </c>
      <c r="AI9" s="17" t="s">
        <v>20</v>
      </c>
      <c r="AJ9" s="17" t="s">
        <v>84</v>
      </c>
      <c r="AK9" s="17">
        <f>COUNTIF(Table169[Winner],AJ9)</f>
        <v>0</v>
      </c>
      <c r="AL9" s="17">
        <f>COUNTIFS(Table169[Team 2],AJ9,Table169[WINNER / RESULT],"Draw")+COUNTIFS(Table169[Team 1],AJ9,Table169[WINNER / RESULT],"Draw")</f>
        <v>0</v>
      </c>
      <c r="AM9" s="17">
        <f>COUNTIF(Table169[Loser],AJ9)</f>
        <v>0</v>
      </c>
      <c r="AN9" s="17">
        <f>AL9+(3*AK9)</f>
        <v>0</v>
      </c>
      <c r="AO9" s="17">
        <f>SUMIFS(Table169[Team 1 Goals],Table169[Team 1],AJ9)+SUMIFS(Table169[Team 2 Goals],Table169[Team 2],AJ9)</f>
        <v>0</v>
      </c>
      <c r="AP9" s="17">
        <f>SUMIFS(Table169[Team 2 Goals],Table169[Team 1],AJ9)+SUMIFS(Table169[Team 1 Goals],Table169[Team 2],AJ9)</f>
        <v>0</v>
      </c>
      <c r="AQ9" s="17">
        <f>AO9-AP9</f>
        <v>0</v>
      </c>
      <c r="AR9" s="17">
        <f ca="1">RANK(BA9,$BA$9:$BA$12,1)</f>
        <v>1</v>
      </c>
      <c r="AS9" s="17" t="str">
        <f t="shared" si="1"/>
        <v/>
      </c>
      <c r="AT9" s="17" t="str">
        <f ca="1">IF(AS9="",AR9&amp;AI9,AS9&amp;AI9)</f>
        <v>1B</v>
      </c>
      <c r="AU9" s="17">
        <f>RANK(AN9,AN9:AN12)+(RANK(AQ9,AQ9:AQ12)/10)+(RANK(AO9,AO9:AO12)/100)</f>
        <v>1.1100000000000001</v>
      </c>
      <c r="AV9" s="17">
        <f>RANK(AU9,$AU$9:$AU$12,1)</f>
        <v>1</v>
      </c>
      <c r="AW9" s="17" cm="1">
        <f t="array" aca="1" ref="AW9" ca="1">SUMPRODUCT((OFFSET($BD$3:$CI$3,MATCH($AJ9,$BC$4:$BC$35,0),0))*((IF($AV11=$AV9,$BD$3:$CI$3=$AJ11,0))+(IF($AV12=$AV9,$BD$3:$CI$3=$AJ12,0))+(IF($AV10=$AV9,$BD$3:$CI$3=$AJ10,0))))</f>
        <v>0</v>
      </c>
      <c r="AX9" s="17" cm="1">
        <f t="array" aca="1" ref="AX9" ca="1">SUMPRODUCT((OFFSET($CL$3:$DQ$3,MATCH($AJ9,$CK$4:$CK$35,0),0))*((IF($AV11=$AV9,$CL$3:$DQ$3=$AJ11,0))+(IF($AV12=$AV9,$CL$3:$DQ$3=$AJ12,0))+(IF($AV10=$AV9,$CL$3:$DQ$3=$AJ10,0))))</f>
        <v>0</v>
      </c>
      <c r="AY9" s="17" cm="1">
        <f t="array" aca="1" ref="AY9" ca="1">SUMPRODUCT((OFFSET($DT$3:$EY$3,MATCH($AJ9,$DS$4:$DS$35,0),0))*((IF($AV11=$AV9,$DT$3:$EY$3=$AJ11,0))+(IF($AV12=$AV9,$DT$3:$EY$3=$AJ12,0))+(IF($AV10=$AV9,$DT$3:$EY$3=$AJ10,0))))</f>
        <v>0</v>
      </c>
      <c r="AZ9" s="17">
        <f ca="1">(AW9/1000)+(AX9/10000)+(AY9/100000)+(ROW(AY12)/10000000)</f>
        <v>1.1999999999999999E-6</v>
      </c>
      <c r="BA9" s="17">
        <f ca="1">+AU9-AZ9</f>
        <v>1.1099988000000001</v>
      </c>
      <c r="BC9" s="17" t="s">
        <v>108</v>
      </c>
      <c r="BD9" s="19">
        <f>SUMIFS(Table169[Team 2 Points],Table169[Team 2],$BC9,Table169[Team 1],BD$3)+SUMIFS(Table169[Team 1 Points],Table169[Team 1],$BC9,Table169[Team 2],BD$3)</f>
        <v>0</v>
      </c>
      <c r="BE9" s="19">
        <f>SUMIFS(Table169[Team 2 Points],Table169[Team 2],$BC9,Table169[Team 1],BE$3)+SUMIFS(Table169[Team 1 Points],Table169[Team 1],$BC9,Table169[Team 2],BE$3)</f>
        <v>0</v>
      </c>
      <c r="BF9" s="19">
        <f>SUMIFS(Table169[Team 2 Points],Table169[Team 2],$BC9,Table169[Team 1],BF$3)+SUMIFS(Table169[Team 1 Points],Table169[Team 1],$BC9,Table169[Team 2],BF$3)</f>
        <v>0</v>
      </c>
      <c r="BG9" s="19">
        <f>SUMIFS(Table169[Team 2 Points],Table169[Team 2],$BC9,Table169[Team 1],BG$3)+SUMIFS(Table169[Team 1 Points],Table169[Team 1],$BC9,Table169[Team 2],BG$3)</f>
        <v>0</v>
      </c>
      <c r="BH9" s="19">
        <f>SUMIFS(Table169[Team 2 Points],Table169[Team 2],$BC9,Table169[Team 1],BH$3)+SUMIFS(Table169[Team 1 Points],Table169[Team 1],$BC9,Table169[Team 2],BH$3)</f>
        <v>0</v>
      </c>
      <c r="BI9" s="19">
        <f>SUMIFS(Table169[Team 2 Points],Table169[Team 2],$BC9,Table169[Team 1],BI$3)+SUMIFS(Table169[Team 1 Points],Table169[Team 1],$BC9,Table169[Team 2],BI$3)</f>
        <v>0</v>
      </c>
      <c r="BJ9" s="19">
        <f>SUMIFS(Table169[Team 2 Points],Table169[Team 2],$BC9,Table169[Team 1],BJ$3)+SUMIFS(Table169[Team 1 Points],Table169[Team 1],$BC9,Table169[Team 2],BJ$3)</f>
        <v>0</v>
      </c>
      <c r="BK9" s="19">
        <f>SUMIFS(Table169[Team 2 Points],Table169[Team 2],$BC9,Table169[Team 1],BK$3)+SUMIFS(Table169[Team 1 Points],Table169[Team 1],$BC9,Table169[Team 2],BK$3)</f>
        <v>0</v>
      </c>
      <c r="BL9" s="19">
        <f>SUMIFS(Table169[Team 2 Points],Table169[Team 2],$BC9,Table169[Team 1],BL$3)+SUMIFS(Table169[Team 1 Points],Table169[Team 1],$BC9,Table169[Team 2],BL$3)</f>
        <v>0</v>
      </c>
      <c r="BM9" s="19">
        <f>SUMIFS(Table169[Team 2 Points],Table169[Team 2],$BC9,Table169[Team 1],BM$3)+SUMIFS(Table169[Team 1 Points],Table169[Team 1],$BC9,Table169[Team 2],BM$3)</f>
        <v>0</v>
      </c>
      <c r="BN9" s="19">
        <f>SUMIFS(Table169[Team 2 Points],Table169[Team 2],$BC9,Table169[Team 1],BN$3)+SUMIFS(Table169[Team 1 Points],Table169[Team 1],$BC9,Table169[Team 2],BN$3)</f>
        <v>0</v>
      </c>
      <c r="BO9" s="19">
        <f>SUMIFS(Table169[Team 2 Points],Table169[Team 2],$BC9,Table169[Team 1],BO$3)+SUMIFS(Table169[Team 1 Points],Table169[Team 1],$BC9,Table169[Team 2],BO$3)</f>
        <v>0</v>
      </c>
      <c r="BP9" s="19">
        <f>SUMIFS(Table169[Team 2 Points],Table169[Team 2],$BC9,Table169[Team 1],BP$3)+SUMIFS(Table169[Team 1 Points],Table169[Team 1],$BC9,Table169[Team 2],BP$3)</f>
        <v>0</v>
      </c>
      <c r="BQ9" s="19">
        <f>SUMIFS(Table169[Team 2 Points],Table169[Team 2],$BC9,Table169[Team 1],BQ$3)+SUMIFS(Table169[Team 1 Points],Table169[Team 1],$BC9,Table169[Team 2],BQ$3)</f>
        <v>0</v>
      </c>
      <c r="BR9" s="19">
        <f>SUMIFS(Table169[Team 2 Points],Table169[Team 2],$BC9,Table169[Team 1],BR$3)+SUMIFS(Table169[Team 1 Points],Table169[Team 1],$BC9,Table169[Team 2],BR$3)</f>
        <v>0</v>
      </c>
      <c r="BS9" s="19">
        <f>SUMIFS(Table169[Team 2 Points],Table169[Team 2],$BC9,Table169[Team 1],BS$3)+SUMIFS(Table169[Team 1 Points],Table169[Team 1],$BC9,Table169[Team 2],BS$3)</f>
        <v>0</v>
      </c>
      <c r="BT9" s="19">
        <f>SUMIFS(Table169[Team 2 Points],Table169[Team 2],$BC9,Table169[Team 1],BT$3)+SUMIFS(Table169[Team 1 Points],Table169[Team 1],$BC9,Table169[Team 2],BT$3)</f>
        <v>0</v>
      </c>
      <c r="BU9" s="19">
        <f>SUMIFS(Table169[Team 2 Points],Table169[Team 2],$BC9,Table169[Team 1],BU$3)+SUMIFS(Table169[Team 1 Points],Table169[Team 1],$BC9,Table169[Team 2],BU$3)</f>
        <v>0</v>
      </c>
      <c r="BV9" s="19">
        <f>SUMIFS(Table169[Team 2 Points],Table169[Team 2],$BC9,Table169[Team 1],BV$3)+SUMIFS(Table169[Team 1 Points],Table169[Team 1],$BC9,Table169[Team 2],BV$3)</f>
        <v>0</v>
      </c>
      <c r="BW9" s="19">
        <f>SUMIFS(Table169[Team 2 Points],Table169[Team 2],$BC9,Table169[Team 1],BW$3)+SUMIFS(Table169[Team 1 Points],Table169[Team 1],$BC9,Table169[Team 2],BW$3)</f>
        <v>0</v>
      </c>
      <c r="BX9" s="19">
        <f>SUMIFS(Table169[Team 2 Points],Table169[Team 2],$BC9,Table169[Team 1],BX$3)+SUMIFS(Table169[Team 1 Points],Table169[Team 1],$BC9,Table169[Team 2],BX$3)</f>
        <v>0</v>
      </c>
      <c r="BY9" s="19">
        <f>SUMIFS(Table169[Team 2 Points],Table169[Team 2],$BC9,Table169[Team 1],BY$3)+SUMIFS(Table169[Team 1 Points],Table169[Team 1],$BC9,Table169[Team 2],BY$3)</f>
        <v>0</v>
      </c>
      <c r="BZ9" s="19">
        <f>SUMIFS(Table169[Team 2 Points],Table169[Team 2],$BC9,Table169[Team 1],BZ$3)+SUMIFS(Table169[Team 1 Points],Table169[Team 1],$BC9,Table169[Team 2],BZ$3)</f>
        <v>0</v>
      </c>
      <c r="CA9" s="19">
        <f>SUMIFS(Table169[Team 2 Points],Table169[Team 2],$BC9,Table169[Team 1],CA$3)+SUMIFS(Table169[Team 1 Points],Table169[Team 1],$BC9,Table169[Team 2],CA$3)</f>
        <v>0</v>
      </c>
      <c r="CB9" s="19">
        <f>SUMIFS(Table169[Team 2 Points],Table169[Team 2],$BC9,Table169[Team 1],CB$3)+SUMIFS(Table169[Team 1 Points],Table169[Team 1],$BC9,Table169[Team 2],CB$3)</f>
        <v>0</v>
      </c>
      <c r="CC9" s="19">
        <f>SUMIFS(Table169[Team 2 Points],Table169[Team 2],$BC9,Table169[Team 1],CC$3)+SUMIFS(Table169[Team 1 Points],Table169[Team 1],$BC9,Table169[Team 2],CC$3)</f>
        <v>0</v>
      </c>
      <c r="CD9" s="19">
        <f>SUMIFS(Table169[Team 2 Points],Table169[Team 2],$BC9,Table169[Team 1],CD$3)+SUMIFS(Table169[Team 1 Points],Table169[Team 1],$BC9,Table169[Team 2],CD$3)</f>
        <v>0</v>
      </c>
      <c r="CE9" s="19">
        <f>SUMIFS(Table169[Team 2 Points],Table169[Team 2],$BC9,Table169[Team 1],CE$3)+SUMIFS(Table169[Team 1 Points],Table169[Team 1],$BC9,Table169[Team 2],CE$3)</f>
        <v>0</v>
      </c>
      <c r="CF9" s="19">
        <f>SUMIFS(Table169[Team 2 Points],Table169[Team 2],$BC9,Table169[Team 1],CF$3)+SUMIFS(Table169[Team 1 Points],Table169[Team 1],$BC9,Table169[Team 2],CF$3)</f>
        <v>0</v>
      </c>
      <c r="CG9" s="19">
        <f>SUMIFS(Table169[Team 2 Points],Table169[Team 2],$BC9,Table169[Team 1],CG$3)+SUMIFS(Table169[Team 1 Points],Table169[Team 1],$BC9,Table169[Team 2],CG$3)</f>
        <v>0</v>
      </c>
      <c r="CH9" s="19">
        <f>SUMIFS(Table169[Team 2 Points],Table169[Team 2],$BC9,Table169[Team 1],CH$3)+SUMIFS(Table169[Team 1 Points],Table169[Team 1],$BC9,Table169[Team 2],CH$3)</f>
        <v>0</v>
      </c>
      <c r="CI9" s="19">
        <f>SUMIFS(Table169[Team 2 Points],Table169[Team 2],$BC9,Table169[Team 1],CI$3)+SUMIFS(Table169[Team 1 Points],Table169[Team 1],$BC9,Table169[Team 2],CI$3)</f>
        <v>0</v>
      </c>
      <c r="CK9" s="17" t="s">
        <v>108</v>
      </c>
      <c r="CL9" s="19">
        <f>SUMIFS(Table169[Team 2 GD],Table169[Team 2],$BC9,Table169[Team 1],CL$3)+SUMIFS(Table169[Team 1 GD],Table169[Team 1],$BC9,Table169[Team 2],CL$3)</f>
        <v>0</v>
      </c>
      <c r="CM9" s="19">
        <f>SUMIFS(Table169[Team 2 GD],Table169[Team 2],$BC9,Table169[Team 1],CM$3)+SUMIFS(Table169[Team 1 GD],Table169[Team 1],$BC9,Table169[Team 2],CM$3)</f>
        <v>0</v>
      </c>
      <c r="CN9" s="19">
        <f>SUMIFS(Table169[Team 2 GD],Table169[Team 2],$BC9,Table169[Team 1],CN$3)+SUMIFS(Table169[Team 1 GD],Table169[Team 1],$BC9,Table169[Team 2],CN$3)</f>
        <v>0</v>
      </c>
      <c r="CO9" s="19">
        <f>SUMIFS(Table169[Team 2 GD],Table169[Team 2],$BC9,Table169[Team 1],CO$3)+SUMIFS(Table169[Team 1 GD],Table169[Team 1],$BC9,Table169[Team 2],CO$3)</f>
        <v>0</v>
      </c>
      <c r="CP9" s="19">
        <f>SUMIFS(Table169[Team 2 GD],Table169[Team 2],$BC9,Table169[Team 1],CP$3)+SUMIFS(Table169[Team 1 GD],Table169[Team 1],$BC9,Table169[Team 2],CP$3)</f>
        <v>0</v>
      </c>
      <c r="CQ9" s="19">
        <f>SUMIFS(Table169[Team 2 GD],Table169[Team 2],$BC9,Table169[Team 1],CQ$3)+SUMIFS(Table169[Team 1 GD],Table169[Team 1],$BC9,Table169[Team 2],CQ$3)</f>
        <v>0</v>
      </c>
      <c r="CR9" s="19">
        <f>SUMIFS(Table169[Team 2 GD],Table169[Team 2],$BC9,Table169[Team 1],CR$3)+SUMIFS(Table169[Team 1 GD],Table169[Team 1],$BC9,Table169[Team 2],CR$3)</f>
        <v>0</v>
      </c>
      <c r="CS9" s="19">
        <f>SUMIFS(Table169[Team 2 GD],Table169[Team 2],$BC9,Table169[Team 1],CS$3)+SUMIFS(Table169[Team 1 GD],Table169[Team 1],$BC9,Table169[Team 2],CS$3)</f>
        <v>0</v>
      </c>
      <c r="CT9" s="19">
        <f>SUMIFS(Table169[Team 2 GD],Table169[Team 2],$BC9,Table169[Team 1],CT$3)+SUMIFS(Table169[Team 1 GD],Table169[Team 1],$BC9,Table169[Team 2],CT$3)</f>
        <v>0</v>
      </c>
      <c r="CU9" s="19">
        <f>SUMIFS(Table169[Team 2 GD],Table169[Team 2],$BC9,Table169[Team 1],CU$3)+SUMIFS(Table169[Team 1 GD],Table169[Team 1],$BC9,Table169[Team 2],CU$3)</f>
        <v>0</v>
      </c>
      <c r="CV9" s="19">
        <f>SUMIFS(Table169[Team 2 GD],Table169[Team 2],$BC9,Table169[Team 1],CV$3)+SUMIFS(Table169[Team 1 GD],Table169[Team 1],$BC9,Table169[Team 2],CV$3)</f>
        <v>0</v>
      </c>
      <c r="CW9" s="19">
        <f>SUMIFS(Table169[Team 2 GD],Table169[Team 2],$BC9,Table169[Team 1],CW$3)+SUMIFS(Table169[Team 1 GD],Table169[Team 1],$BC9,Table169[Team 2],CW$3)</f>
        <v>0</v>
      </c>
      <c r="CX9" s="19">
        <f>SUMIFS(Table169[Team 2 GD],Table169[Team 2],$BC9,Table169[Team 1],CX$3)+SUMIFS(Table169[Team 1 GD],Table169[Team 1],$BC9,Table169[Team 2],CX$3)</f>
        <v>0</v>
      </c>
      <c r="CY9" s="19">
        <f>SUMIFS(Table169[Team 2 GD],Table169[Team 2],$BC9,Table169[Team 1],CY$3)+SUMIFS(Table169[Team 1 GD],Table169[Team 1],$BC9,Table169[Team 2],CY$3)</f>
        <v>0</v>
      </c>
      <c r="CZ9" s="19">
        <f>SUMIFS(Table169[Team 2 GD],Table169[Team 2],$BC9,Table169[Team 1],CZ$3)+SUMIFS(Table169[Team 1 GD],Table169[Team 1],$BC9,Table169[Team 2],CZ$3)</f>
        <v>0</v>
      </c>
      <c r="DA9" s="19">
        <f>SUMIFS(Table169[Team 2 GD],Table169[Team 2],$BC9,Table169[Team 1],DA$3)+SUMIFS(Table169[Team 1 GD],Table169[Team 1],$BC9,Table169[Team 2],DA$3)</f>
        <v>0</v>
      </c>
      <c r="DB9" s="19">
        <f>SUMIFS(Table169[Team 2 GD],Table169[Team 2],$BC9,Table169[Team 1],DB$3)+SUMIFS(Table169[Team 1 GD],Table169[Team 1],$BC9,Table169[Team 2],DB$3)</f>
        <v>0</v>
      </c>
      <c r="DC9" s="19">
        <f>SUMIFS(Table169[Team 2 GD],Table169[Team 2],$BC9,Table169[Team 1],DC$3)+SUMIFS(Table169[Team 1 GD],Table169[Team 1],$BC9,Table169[Team 2],DC$3)</f>
        <v>0</v>
      </c>
      <c r="DD9" s="19">
        <f>SUMIFS(Table169[Team 2 GD],Table169[Team 2],$BC9,Table169[Team 1],DD$3)+SUMIFS(Table169[Team 1 GD],Table169[Team 1],$BC9,Table169[Team 2],DD$3)</f>
        <v>0</v>
      </c>
      <c r="DE9" s="19">
        <f>SUMIFS(Table169[Team 2 GD],Table169[Team 2],$BC9,Table169[Team 1],DE$3)+SUMIFS(Table169[Team 1 GD],Table169[Team 1],$BC9,Table169[Team 2],DE$3)</f>
        <v>0</v>
      </c>
      <c r="DF9" s="19">
        <f>SUMIFS(Table169[Team 2 GD],Table169[Team 2],$BC9,Table169[Team 1],DF$3)+SUMIFS(Table169[Team 1 GD],Table169[Team 1],$BC9,Table169[Team 2],DF$3)</f>
        <v>0</v>
      </c>
      <c r="DG9" s="19">
        <f>SUMIFS(Table169[Team 2 GD],Table169[Team 2],$BC9,Table169[Team 1],DG$3)+SUMIFS(Table169[Team 1 GD],Table169[Team 1],$BC9,Table169[Team 2],DG$3)</f>
        <v>0</v>
      </c>
      <c r="DH9" s="19">
        <f>SUMIFS(Table169[Team 2 GD],Table169[Team 2],$BC9,Table169[Team 1],DH$3)+SUMIFS(Table169[Team 1 GD],Table169[Team 1],$BC9,Table169[Team 2],DH$3)</f>
        <v>0</v>
      </c>
      <c r="DI9" s="19">
        <f>SUMIFS(Table169[Team 2 GD],Table169[Team 2],$BC9,Table169[Team 1],DI$3)+SUMIFS(Table169[Team 1 GD],Table169[Team 1],$BC9,Table169[Team 2],DI$3)</f>
        <v>0</v>
      </c>
      <c r="DJ9" s="19">
        <f>SUMIFS(Table169[Team 2 GD],Table169[Team 2],$BC9,Table169[Team 1],DJ$3)+SUMIFS(Table169[Team 1 GD],Table169[Team 1],$BC9,Table169[Team 2],DJ$3)</f>
        <v>0</v>
      </c>
      <c r="DK9" s="19">
        <f>SUMIFS(Table169[Team 2 GD],Table169[Team 2],$BC9,Table169[Team 1],DK$3)+SUMIFS(Table169[Team 1 GD],Table169[Team 1],$BC9,Table169[Team 2],DK$3)</f>
        <v>0</v>
      </c>
      <c r="DL9" s="19">
        <f>SUMIFS(Table169[Team 2 GD],Table169[Team 2],$BC9,Table169[Team 1],DL$3)+SUMIFS(Table169[Team 1 GD],Table169[Team 1],$BC9,Table169[Team 2],DL$3)</f>
        <v>0</v>
      </c>
      <c r="DM9" s="19">
        <f>SUMIFS(Table169[Team 2 GD],Table169[Team 2],$BC9,Table169[Team 1],DM$3)+SUMIFS(Table169[Team 1 GD],Table169[Team 1],$BC9,Table169[Team 2],DM$3)</f>
        <v>0</v>
      </c>
      <c r="DN9" s="19">
        <f>SUMIFS(Table169[Team 2 GD],Table169[Team 2],$BC9,Table169[Team 1],DN$3)+SUMIFS(Table169[Team 1 GD],Table169[Team 1],$BC9,Table169[Team 2],DN$3)</f>
        <v>0</v>
      </c>
      <c r="DO9" s="19">
        <f>SUMIFS(Table169[Team 2 GD],Table169[Team 2],$BC9,Table169[Team 1],DO$3)+SUMIFS(Table169[Team 1 GD],Table169[Team 1],$BC9,Table169[Team 2],DO$3)</f>
        <v>0</v>
      </c>
      <c r="DP9" s="19">
        <f>SUMIFS(Table169[Team 2 GD],Table169[Team 2],$BC9,Table169[Team 1],DP$3)+SUMIFS(Table169[Team 1 GD],Table169[Team 1],$BC9,Table169[Team 2],DP$3)</f>
        <v>0</v>
      </c>
      <c r="DQ9" s="19">
        <f>SUMIFS(Table169[Team 2 GD],Table169[Team 2],$BC9,Table169[Team 1],DQ$3)+SUMIFS(Table169[Team 1 GD],Table169[Team 1],$BC9,Table169[Team 2],DQ$3)</f>
        <v>0</v>
      </c>
      <c r="DS9" s="17" t="s">
        <v>108</v>
      </c>
      <c r="DT9" s="19">
        <f>SUMIFS(Table169[Team 2 Goals],Table169[Team 2],$BC9,Table169[Team 1],DT$3)+SUMIFS(Table169[Team 1 Goals],Table169[Team 1],$BC9,Table169[Team 2],DT$3)</f>
        <v>0</v>
      </c>
      <c r="DU9" s="19">
        <f>SUMIFS(Table169[Team 2 Goals],Table169[Team 2],$BC9,Table169[Team 1],DU$3)+SUMIFS(Table169[Team 1 Goals],Table169[Team 1],$BC9,Table169[Team 2],DU$3)</f>
        <v>0</v>
      </c>
      <c r="DV9" s="19">
        <f>SUMIFS(Table169[Team 2 Goals],Table169[Team 2],$BC9,Table169[Team 1],DV$3)+SUMIFS(Table169[Team 1 Goals],Table169[Team 1],$BC9,Table169[Team 2],DV$3)</f>
        <v>0</v>
      </c>
      <c r="DW9" s="19">
        <f>SUMIFS(Table169[Team 2 Goals],Table169[Team 2],$BC9,Table169[Team 1],DW$3)+SUMIFS(Table169[Team 1 Goals],Table169[Team 1],$BC9,Table169[Team 2],DW$3)</f>
        <v>0</v>
      </c>
      <c r="DX9" s="19">
        <f>SUMIFS(Table169[Team 2 Goals],Table169[Team 2],$BC9,Table169[Team 1],DX$3)+SUMIFS(Table169[Team 1 Goals],Table169[Team 1],$BC9,Table169[Team 2],DX$3)</f>
        <v>0</v>
      </c>
      <c r="DY9" s="19">
        <f>SUMIFS(Table169[Team 2 Goals],Table169[Team 2],$BC9,Table169[Team 1],DY$3)+SUMIFS(Table169[Team 1 Goals],Table169[Team 1],$BC9,Table169[Team 2],DY$3)</f>
        <v>0</v>
      </c>
      <c r="DZ9" s="19">
        <f>SUMIFS(Table169[Team 2 Goals],Table169[Team 2],$BC9,Table169[Team 1],DZ$3)+SUMIFS(Table169[Team 1 Goals],Table169[Team 1],$BC9,Table169[Team 2],DZ$3)</f>
        <v>0</v>
      </c>
      <c r="EA9" s="19">
        <f>SUMIFS(Table169[Team 2 Goals],Table169[Team 2],$BC9,Table169[Team 1],EA$3)+SUMIFS(Table169[Team 1 Goals],Table169[Team 1],$BC9,Table169[Team 2],EA$3)</f>
        <v>0</v>
      </c>
      <c r="EB9" s="19">
        <f>SUMIFS(Table169[Team 2 Goals],Table169[Team 2],$BC9,Table169[Team 1],EB$3)+SUMIFS(Table169[Team 1 Goals],Table169[Team 1],$BC9,Table169[Team 2],EB$3)</f>
        <v>0</v>
      </c>
      <c r="EC9" s="19">
        <f>SUMIFS(Table169[Team 2 Goals],Table169[Team 2],$BC9,Table169[Team 1],EC$3)+SUMIFS(Table169[Team 1 Goals],Table169[Team 1],$BC9,Table169[Team 2],EC$3)</f>
        <v>0</v>
      </c>
      <c r="ED9" s="19">
        <f>SUMIFS(Table169[Team 2 Goals],Table169[Team 2],$BC9,Table169[Team 1],ED$3)+SUMIFS(Table169[Team 1 Goals],Table169[Team 1],$BC9,Table169[Team 2],ED$3)</f>
        <v>0</v>
      </c>
      <c r="EE9" s="19">
        <f>SUMIFS(Table169[Team 2 Goals],Table169[Team 2],$BC9,Table169[Team 1],EE$3)+SUMIFS(Table169[Team 1 Goals],Table169[Team 1],$BC9,Table169[Team 2],EE$3)</f>
        <v>0</v>
      </c>
      <c r="EF9" s="19">
        <f>SUMIFS(Table169[Team 2 Goals],Table169[Team 2],$BC9,Table169[Team 1],EF$3)+SUMIFS(Table169[Team 1 Goals],Table169[Team 1],$BC9,Table169[Team 2],EF$3)</f>
        <v>0</v>
      </c>
      <c r="EG9" s="19">
        <f>SUMIFS(Table169[Team 2 Goals],Table169[Team 2],$BC9,Table169[Team 1],EG$3)+SUMIFS(Table169[Team 1 Goals],Table169[Team 1],$BC9,Table169[Team 2],EG$3)</f>
        <v>0</v>
      </c>
      <c r="EH9" s="19">
        <f>SUMIFS(Table169[Team 2 Goals],Table169[Team 2],$BC9,Table169[Team 1],EH$3)+SUMIFS(Table169[Team 1 Goals],Table169[Team 1],$BC9,Table169[Team 2],EH$3)</f>
        <v>0</v>
      </c>
      <c r="EI9" s="19">
        <f>SUMIFS(Table169[Team 2 Goals],Table169[Team 2],$BC9,Table169[Team 1],EI$3)+SUMIFS(Table169[Team 1 Goals],Table169[Team 1],$BC9,Table169[Team 2],EI$3)</f>
        <v>0</v>
      </c>
      <c r="EJ9" s="19">
        <f>SUMIFS(Table169[Team 2 Goals],Table169[Team 2],$BC9,Table169[Team 1],EJ$3)+SUMIFS(Table169[Team 1 Goals],Table169[Team 1],$BC9,Table169[Team 2],EJ$3)</f>
        <v>0</v>
      </c>
      <c r="EK9" s="19">
        <f>SUMIFS(Table169[Team 2 Goals],Table169[Team 2],$BC9,Table169[Team 1],EK$3)+SUMIFS(Table169[Team 1 Goals],Table169[Team 1],$BC9,Table169[Team 2],EK$3)</f>
        <v>0</v>
      </c>
      <c r="EL9" s="19">
        <f>SUMIFS(Table169[Team 2 Goals],Table169[Team 2],$BC9,Table169[Team 1],EL$3)+SUMIFS(Table169[Team 1 Goals],Table169[Team 1],$BC9,Table169[Team 2],EL$3)</f>
        <v>0</v>
      </c>
      <c r="EM9" s="19">
        <f>SUMIFS(Table169[Team 2 Goals],Table169[Team 2],$BC9,Table169[Team 1],EM$3)+SUMIFS(Table169[Team 1 Goals],Table169[Team 1],$BC9,Table169[Team 2],EM$3)</f>
        <v>0</v>
      </c>
      <c r="EN9" s="19">
        <f>SUMIFS(Table169[Team 2 Goals],Table169[Team 2],$BC9,Table169[Team 1],EN$3)+SUMIFS(Table169[Team 1 Goals],Table169[Team 1],$BC9,Table169[Team 2],EN$3)</f>
        <v>0</v>
      </c>
      <c r="EO9" s="19">
        <f>SUMIFS(Table169[Team 2 Goals],Table169[Team 2],$BC9,Table169[Team 1],EO$3)+SUMIFS(Table169[Team 1 Goals],Table169[Team 1],$BC9,Table169[Team 2],EO$3)</f>
        <v>0</v>
      </c>
      <c r="EP9" s="19">
        <f>SUMIFS(Table169[Team 2 Goals],Table169[Team 2],$BC9,Table169[Team 1],EP$3)+SUMIFS(Table169[Team 1 Goals],Table169[Team 1],$BC9,Table169[Team 2],EP$3)</f>
        <v>0</v>
      </c>
      <c r="EQ9" s="19">
        <f>SUMIFS(Table169[Team 2 Goals],Table169[Team 2],$BC9,Table169[Team 1],EQ$3)+SUMIFS(Table169[Team 1 Goals],Table169[Team 1],$BC9,Table169[Team 2],EQ$3)</f>
        <v>0</v>
      </c>
      <c r="ER9" s="19">
        <f>SUMIFS(Table169[Team 2 Goals],Table169[Team 2],$BC9,Table169[Team 1],ER$3)+SUMIFS(Table169[Team 1 Goals],Table169[Team 1],$BC9,Table169[Team 2],ER$3)</f>
        <v>0</v>
      </c>
      <c r="ES9" s="19">
        <f>SUMIFS(Table169[Team 2 Goals],Table169[Team 2],$BC9,Table169[Team 1],ES$3)+SUMIFS(Table169[Team 1 Goals],Table169[Team 1],$BC9,Table169[Team 2],ES$3)</f>
        <v>0</v>
      </c>
      <c r="ET9" s="19">
        <f>SUMIFS(Table169[Team 2 Goals],Table169[Team 2],$BC9,Table169[Team 1],ET$3)+SUMIFS(Table169[Team 1 Goals],Table169[Team 1],$BC9,Table169[Team 2],ET$3)</f>
        <v>0</v>
      </c>
      <c r="EU9" s="19">
        <f>SUMIFS(Table169[Team 2 Goals],Table169[Team 2],$BC9,Table169[Team 1],EU$3)+SUMIFS(Table169[Team 1 Goals],Table169[Team 1],$BC9,Table169[Team 2],EU$3)</f>
        <v>0</v>
      </c>
      <c r="EV9" s="19">
        <f>SUMIFS(Table169[Team 2 Goals],Table169[Team 2],$BC9,Table169[Team 1],EV$3)+SUMIFS(Table169[Team 1 Goals],Table169[Team 1],$BC9,Table169[Team 2],EV$3)</f>
        <v>0</v>
      </c>
      <c r="EW9" s="19">
        <f>SUMIFS(Table169[Team 2 Goals],Table169[Team 2],$BC9,Table169[Team 1],EW$3)+SUMIFS(Table169[Team 1 Goals],Table169[Team 1],$BC9,Table169[Team 2],EW$3)</f>
        <v>0</v>
      </c>
      <c r="EX9" s="19">
        <f>SUMIFS(Table169[Team 2 Goals],Table169[Team 2],$BC9,Table169[Team 1],EX$3)+SUMIFS(Table169[Team 1 Goals],Table169[Team 1],$BC9,Table169[Team 2],EX$3)</f>
        <v>0</v>
      </c>
      <c r="EY9" s="19">
        <f>SUMIFS(Table169[Team 2 Goals],Table169[Team 2],$BC9,Table169[Team 1],EY$3)+SUMIFS(Table169[Team 1 Goals],Table169[Team 1],$BC9,Table169[Team 2],EY$3)</f>
        <v>0</v>
      </c>
      <c r="FA9" s="72"/>
      <c r="FB9" s="72" t="s">
        <v>153</v>
      </c>
    </row>
    <row r="10" spans="1:159" s="17" customFormat="1" ht="30" customHeight="1" thickBot="1" x14ac:dyDescent="0.3">
      <c r="A10" s="70"/>
      <c r="B10" s="5">
        <v>7</v>
      </c>
      <c r="C10" s="5" t="s">
        <v>21</v>
      </c>
      <c r="D10" s="28">
        <v>44887</v>
      </c>
      <c r="E10" s="5" t="s">
        <v>9</v>
      </c>
      <c r="F10" s="29">
        <v>0.79166666666666663</v>
      </c>
      <c r="G10" s="30">
        <f t="shared" si="0"/>
        <v>44887.333333333328</v>
      </c>
      <c r="H10" s="5" t="s">
        <v>10</v>
      </c>
      <c r="I10" s="67"/>
      <c r="J10" s="5" t="str">
        <f>IF(Table169[[#This Row],[SCORE]]="","",IF(O10=P10,"Draw",IF(O10&gt;P10,K10,L10)))</f>
        <v/>
      </c>
      <c r="K10" s="17" t="str">
        <f>IF(Table169[[#This Row],[TEAMS]]="","",LEFT(H10,FIND(" -",H10,1)-1))</f>
        <v>Mexico</v>
      </c>
      <c r="L10" s="17" t="str">
        <f>IF(Table169[[#This Row],[TEAMS]]="","",MID(H10,FIND("-",H10,1)+2,LEN(H10)-FIND("-",H10,1)+2))</f>
        <v>Poland</v>
      </c>
      <c r="M10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10" s="17" t="str">
        <f>IF(Table169[[#This Row],[Winner]]=Table169[[#This Row],[Team 1]],Table169[[#This Row],[Team 2]],IF(Table169[[#This Row],[Winner]]=Table169[[#This Row],[Team 2]],Table169[[#This Row],[Team 1]],""))</f>
        <v/>
      </c>
      <c r="O10" s="17" t="str">
        <f>IF(Table169[[#This Row],[SCORE]]="","",LEFT(I10,FIND(":",I10,1)-1)*1)</f>
        <v/>
      </c>
      <c r="P10" s="17" t="str">
        <f>IF(Table169[[#This Row],[SCORE]]="","",MID(I10,FIND(":",I10,1)+1,LEN(I10)-FIND(":",I10,1)+1)*1)</f>
        <v/>
      </c>
      <c r="Q10" s="17" t="str">
        <f>IF(OR(Table169[[#This Row],[Team 1 Goals]]="",Table169[[#This Row],[Team 2 Goals]]=""),"",Table169[[#This Row],[Team 1 Goals]]-Table169[[#This Row],[Team 2 Goals]])</f>
        <v/>
      </c>
      <c r="R10" s="17" t="str">
        <f>IF(OR(Table169[[#This Row],[Team 1 Goals]]="",Table169[[#This Row],[Team 2 Goals]]=""),"",Table169[[#This Row],[Team 2 Goals]]-Table169[[#This Row],[Team 1 Goals]])</f>
        <v/>
      </c>
      <c r="S10" s="17" t="str">
        <f>IF(Table169[[#This Row],[SCORE]]="","",IF(Table169[[#This Row],[WINNER / RESULT]]="Draw",1,IF(Table169[[#This Row],[WINNER / RESULT]]=Table169[[#This Row],[Team 1]],3,0)))</f>
        <v/>
      </c>
      <c r="T10" s="17" t="str">
        <f>IF(Table169[[#This Row],[SCORE]]="","",IF(Table169[[#This Row],[WINNER / RESULT]]="Draw",1,IF(Table169[[#This Row],[WINNER / RESULT]]=Table169[[#This Row],[Team 2]],3,0)))</f>
        <v/>
      </c>
      <c r="V10" s="4" t="s">
        <v>9</v>
      </c>
      <c r="Z10" s="4"/>
      <c r="AI10" s="17" t="s">
        <v>20</v>
      </c>
      <c r="AJ10" s="17" t="s">
        <v>104</v>
      </c>
      <c r="AK10" s="17">
        <f>COUNTIF(Table169[Winner],AJ10)</f>
        <v>0</v>
      </c>
      <c r="AL10" s="17">
        <f>COUNTIFS(Table169[Team 2],AJ10,Table169[WINNER / RESULT],"Draw")+COUNTIFS(Table169[Team 1],AJ10,Table169[WINNER / RESULT],"Draw")</f>
        <v>0</v>
      </c>
      <c r="AM10" s="17">
        <f>COUNTIF(Table169[Loser],AJ10)</f>
        <v>0</v>
      </c>
      <c r="AN10" s="17">
        <f>AL10+(3*AK10)</f>
        <v>0</v>
      </c>
      <c r="AO10" s="17">
        <f>SUMIFS(Table169[Team 1 Goals],Table169[Team 1],AJ10)+SUMIFS(Table169[Team 2 Goals],Table169[Team 2],AJ10)</f>
        <v>0</v>
      </c>
      <c r="AP10" s="17">
        <f>SUMIFS(Table169[Team 2 Goals],Table169[Team 1],AJ10)+SUMIFS(Table169[Team 1 Goals],Table169[Team 2],AJ10)</f>
        <v>0</v>
      </c>
      <c r="AQ10" s="17">
        <f>AO10-AP10</f>
        <v>0</v>
      </c>
      <c r="AR10" s="17">
        <f ca="1">RANK(BA10,$BA$9:$BA$12,1)</f>
        <v>2</v>
      </c>
      <c r="AS10" s="17" t="str">
        <f t="shared" si="1"/>
        <v/>
      </c>
      <c r="AT10" s="17" t="str">
        <f ca="1">IF(AS10="",AR10&amp;AI10,AS10&amp;AI10)</f>
        <v>2B</v>
      </c>
      <c r="AU10" s="17">
        <f>RANK(AN10,AN9:AN12)+(RANK(AQ10,AQ9:AQ12)/10)+(RANK(AO10,AO9:AO12)/100)</f>
        <v>1.1100000000000001</v>
      </c>
      <c r="AV10" s="17">
        <f>RANK(AU10,$AU$9:$AU$12,1)</f>
        <v>1</v>
      </c>
      <c r="AW10" s="17" cm="1">
        <f t="array" aca="1" ref="AW10" ca="1">SUMPRODUCT((OFFSET($BD$3:$CI$3,MATCH($AJ10,$BC$4:$BC$35,0),0))*((IF($AV11=$AV10,$BD$3:$CI$3=$AJ11,0))+(IF($AV12=$AV10,$BD$3:$CI$3=$AJ12,0))+(IF($AV9=$AV10,$BD$3:$CI$3=$AJ9,0))))</f>
        <v>0</v>
      </c>
      <c r="AX10" s="17" cm="1">
        <f t="array" aca="1" ref="AX10" ca="1">SUMPRODUCT((OFFSET($CL$3:$DQ$3,MATCH($AJ10,$CK$4:$CK$35,0),0))*((IF($AV11=$AV10,$CL$3:$DQ$3=$AJ11,0))+(IF($AV12=$AV10,$CL$3:$DQ$3=$AJ12,0))+(IF($AV9=$AV10,$CL$3:$DQ$3=$AJ9,0))))</f>
        <v>0</v>
      </c>
      <c r="AY10" s="17" cm="1">
        <f t="array" aca="1" ref="AY10" ca="1">SUMPRODUCT((OFFSET($DT$3:$EY$3,MATCH($AJ10,$DS$4:$DS$35,0),0))*((IF($AV11=$AV10,$DT$3:$EY$3=$AJ11,0))+(IF($AV12=$AV10,$DT$3:$EY$3=$AJ12,0))+(IF($AV9=$AV10,$DT$3:$EY$3=$AJ9,0))))</f>
        <v>0</v>
      </c>
      <c r="AZ10" s="17">
        <f ca="1">(AW10/1000)+(AX10/10000)+(AY10/100000)+(ROW(AY11)/10000000)</f>
        <v>1.1000000000000001E-6</v>
      </c>
      <c r="BA10" s="17">
        <f ca="1">+AU10-AZ10</f>
        <v>1.1099989000000001</v>
      </c>
      <c r="BC10" s="17" t="s">
        <v>107</v>
      </c>
      <c r="BD10" s="19">
        <f>SUMIFS(Table169[Team 2 Points],Table169[Team 2],$BC10,Table169[Team 1],BD$3)+SUMIFS(Table169[Team 1 Points],Table169[Team 1],$BC10,Table169[Team 2],BD$3)</f>
        <v>0</v>
      </c>
      <c r="BE10" s="19">
        <f>SUMIFS(Table169[Team 2 Points],Table169[Team 2],$BC10,Table169[Team 1],BE$3)+SUMIFS(Table169[Team 1 Points],Table169[Team 1],$BC10,Table169[Team 2],BE$3)</f>
        <v>0</v>
      </c>
      <c r="BF10" s="19">
        <f>SUMIFS(Table169[Team 2 Points],Table169[Team 2],$BC10,Table169[Team 1],BF$3)+SUMIFS(Table169[Team 1 Points],Table169[Team 1],$BC10,Table169[Team 2],BF$3)</f>
        <v>0</v>
      </c>
      <c r="BG10" s="19">
        <f>SUMIFS(Table169[Team 2 Points],Table169[Team 2],$BC10,Table169[Team 1],BG$3)+SUMIFS(Table169[Team 1 Points],Table169[Team 1],$BC10,Table169[Team 2],BG$3)</f>
        <v>0</v>
      </c>
      <c r="BH10" s="19">
        <f>SUMIFS(Table169[Team 2 Points],Table169[Team 2],$BC10,Table169[Team 1],BH$3)+SUMIFS(Table169[Team 1 Points],Table169[Team 1],$BC10,Table169[Team 2],BH$3)</f>
        <v>0</v>
      </c>
      <c r="BI10" s="19">
        <f>SUMIFS(Table169[Team 2 Points],Table169[Team 2],$BC10,Table169[Team 1],BI$3)+SUMIFS(Table169[Team 1 Points],Table169[Team 1],$BC10,Table169[Team 2],BI$3)</f>
        <v>0</v>
      </c>
      <c r="BJ10" s="19">
        <f>SUMIFS(Table169[Team 2 Points],Table169[Team 2],$BC10,Table169[Team 1],BJ$3)+SUMIFS(Table169[Team 1 Points],Table169[Team 1],$BC10,Table169[Team 2],BJ$3)</f>
        <v>0</v>
      </c>
      <c r="BK10" s="19">
        <f>SUMIFS(Table169[Team 2 Points],Table169[Team 2],$BC10,Table169[Team 1],BK$3)+SUMIFS(Table169[Team 1 Points],Table169[Team 1],$BC10,Table169[Team 2],BK$3)</f>
        <v>0</v>
      </c>
      <c r="BL10" s="19">
        <f>SUMIFS(Table169[Team 2 Points],Table169[Team 2],$BC10,Table169[Team 1],BL$3)+SUMIFS(Table169[Team 1 Points],Table169[Team 1],$BC10,Table169[Team 2],BL$3)</f>
        <v>0</v>
      </c>
      <c r="BM10" s="19">
        <f>SUMIFS(Table169[Team 2 Points],Table169[Team 2],$BC10,Table169[Team 1],BM$3)+SUMIFS(Table169[Team 1 Points],Table169[Team 1],$BC10,Table169[Team 2],BM$3)</f>
        <v>0</v>
      </c>
      <c r="BN10" s="19">
        <f>SUMIFS(Table169[Team 2 Points],Table169[Team 2],$BC10,Table169[Team 1],BN$3)+SUMIFS(Table169[Team 1 Points],Table169[Team 1],$BC10,Table169[Team 2],BN$3)</f>
        <v>0</v>
      </c>
      <c r="BO10" s="19">
        <f>SUMIFS(Table169[Team 2 Points],Table169[Team 2],$BC10,Table169[Team 1],BO$3)+SUMIFS(Table169[Team 1 Points],Table169[Team 1],$BC10,Table169[Team 2],BO$3)</f>
        <v>0</v>
      </c>
      <c r="BP10" s="19">
        <f>SUMIFS(Table169[Team 2 Points],Table169[Team 2],$BC10,Table169[Team 1],BP$3)+SUMIFS(Table169[Team 1 Points],Table169[Team 1],$BC10,Table169[Team 2],BP$3)</f>
        <v>0</v>
      </c>
      <c r="BQ10" s="19">
        <f>SUMIFS(Table169[Team 2 Points],Table169[Team 2],$BC10,Table169[Team 1],BQ$3)+SUMIFS(Table169[Team 1 Points],Table169[Team 1],$BC10,Table169[Team 2],BQ$3)</f>
        <v>0</v>
      </c>
      <c r="BR10" s="19">
        <f>SUMIFS(Table169[Team 2 Points],Table169[Team 2],$BC10,Table169[Team 1],BR$3)+SUMIFS(Table169[Team 1 Points],Table169[Team 1],$BC10,Table169[Team 2],BR$3)</f>
        <v>0</v>
      </c>
      <c r="BS10" s="19">
        <f>SUMIFS(Table169[Team 2 Points],Table169[Team 2],$BC10,Table169[Team 1],BS$3)+SUMIFS(Table169[Team 1 Points],Table169[Team 1],$BC10,Table169[Team 2],BS$3)</f>
        <v>0</v>
      </c>
      <c r="BT10" s="19">
        <f>SUMIFS(Table169[Team 2 Points],Table169[Team 2],$BC10,Table169[Team 1],BT$3)+SUMIFS(Table169[Team 1 Points],Table169[Team 1],$BC10,Table169[Team 2],BT$3)</f>
        <v>0</v>
      </c>
      <c r="BU10" s="19">
        <f>SUMIFS(Table169[Team 2 Points],Table169[Team 2],$BC10,Table169[Team 1],BU$3)+SUMIFS(Table169[Team 1 Points],Table169[Team 1],$BC10,Table169[Team 2],BU$3)</f>
        <v>0</v>
      </c>
      <c r="BV10" s="19">
        <f>SUMIFS(Table169[Team 2 Points],Table169[Team 2],$BC10,Table169[Team 1],BV$3)+SUMIFS(Table169[Team 1 Points],Table169[Team 1],$BC10,Table169[Team 2],BV$3)</f>
        <v>0</v>
      </c>
      <c r="BW10" s="19">
        <f>SUMIFS(Table169[Team 2 Points],Table169[Team 2],$BC10,Table169[Team 1],BW$3)+SUMIFS(Table169[Team 1 Points],Table169[Team 1],$BC10,Table169[Team 2],BW$3)</f>
        <v>0</v>
      </c>
      <c r="BX10" s="19">
        <f>SUMIFS(Table169[Team 2 Points],Table169[Team 2],$BC10,Table169[Team 1],BX$3)+SUMIFS(Table169[Team 1 Points],Table169[Team 1],$BC10,Table169[Team 2],BX$3)</f>
        <v>0</v>
      </c>
      <c r="BY10" s="19">
        <f>SUMIFS(Table169[Team 2 Points],Table169[Team 2],$BC10,Table169[Team 1],BY$3)+SUMIFS(Table169[Team 1 Points],Table169[Team 1],$BC10,Table169[Team 2],BY$3)</f>
        <v>0</v>
      </c>
      <c r="BZ10" s="19">
        <f>SUMIFS(Table169[Team 2 Points],Table169[Team 2],$BC10,Table169[Team 1],BZ$3)+SUMIFS(Table169[Team 1 Points],Table169[Team 1],$BC10,Table169[Team 2],BZ$3)</f>
        <v>0</v>
      </c>
      <c r="CA10" s="19">
        <f>SUMIFS(Table169[Team 2 Points],Table169[Team 2],$BC10,Table169[Team 1],CA$3)+SUMIFS(Table169[Team 1 Points],Table169[Team 1],$BC10,Table169[Team 2],CA$3)</f>
        <v>0</v>
      </c>
      <c r="CB10" s="19">
        <f>SUMIFS(Table169[Team 2 Points],Table169[Team 2],$BC10,Table169[Team 1],CB$3)+SUMIFS(Table169[Team 1 Points],Table169[Team 1],$BC10,Table169[Team 2],CB$3)</f>
        <v>0</v>
      </c>
      <c r="CC10" s="19">
        <f>SUMIFS(Table169[Team 2 Points],Table169[Team 2],$BC10,Table169[Team 1],CC$3)+SUMIFS(Table169[Team 1 Points],Table169[Team 1],$BC10,Table169[Team 2],CC$3)</f>
        <v>0</v>
      </c>
      <c r="CD10" s="19">
        <f>SUMIFS(Table169[Team 2 Points],Table169[Team 2],$BC10,Table169[Team 1],CD$3)+SUMIFS(Table169[Team 1 Points],Table169[Team 1],$BC10,Table169[Team 2],CD$3)</f>
        <v>0</v>
      </c>
      <c r="CE10" s="19">
        <f>SUMIFS(Table169[Team 2 Points],Table169[Team 2],$BC10,Table169[Team 1],CE$3)+SUMIFS(Table169[Team 1 Points],Table169[Team 1],$BC10,Table169[Team 2],CE$3)</f>
        <v>0</v>
      </c>
      <c r="CF10" s="19">
        <f>SUMIFS(Table169[Team 2 Points],Table169[Team 2],$BC10,Table169[Team 1],CF$3)+SUMIFS(Table169[Team 1 Points],Table169[Team 1],$BC10,Table169[Team 2],CF$3)</f>
        <v>0</v>
      </c>
      <c r="CG10" s="19">
        <f>SUMIFS(Table169[Team 2 Points],Table169[Team 2],$BC10,Table169[Team 1],CG$3)+SUMIFS(Table169[Team 1 Points],Table169[Team 1],$BC10,Table169[Team 2],CG$3)</f>
        <v>0</v>
      </c>
      <c r="CH10" s="19">
        <f>SUMIFS(Table169[Team 2 Points],Table169[Team 2],$BC10,Table169[Team 1],CH$3)+SUMIFS(Table169[Team 1 Points],Table169[Team 1],$BC10,Table169[Team 2],CH$3)</f>
        <v>0</v>
      </c>
      <c r="CI10" s="19">
        <f>SUMIFS(Table169[Team 2 Points],Table169[Team 2],$BC10,Table169[Team 1],CI$3)+SUMIFS(Table169[Team 1 Points],Table169[Team 1],$BC10,Table169[Team 2],CI$3)</f>
        <v>0</v>
      </c>
      <c r="CK10" s="17" t="s">
        <v>107</v>
      </c>
      <c r="CL10" s="19">
        <f>SUMIFS(Table169[Team 2 GD],Table169[Team 2],$BC10,Table169[Team 1],CL$3)+SUMIFS(Table169[Team 1 GD],Table169[Team 1],$BC10,Table169[Team 2],CL$3)</f>
        <v>0</v>
      </c>
      <c r="CM10" s="19">
        <f>SUMIFS(Table169[Team 2 GD],Table169[Team 2],$BC10,Table169[Team 1],CM$3)+SUMIFS(Table169[Team 1 GD],Table169[Team 1],$BC10,Table169[Team 2],CM$3)</f>
        <v>0</v>
      </c>
      <c r="CN10" s="19">
        <f>SUMIFS(Table169[Team 2 GD],Table169[Team 2],$BC10,Table169[Team 1],CN$3)+SUMIFS(Table169[Team 1 GD],Table169[Team 1],$BC10,Table169[Team 2],CN$3)</f>
        <v>0</v>
      </c>
      <c r="CO10" s="19">
        <f>SUMIFS(Table169[Team 2 GD],Table169[Team 2],$BC10,Table169[Team 1],CO$3)+SUMIFS(Table169[Team 1 GD],Table169[Team 1],$BC10,Table169[Team 2],CO$3)</f>
        <v>0</v>
      </c>
      <c r="CP10" s="19">
        <f>SUMIFS(Table169[Team 2 GD],Table169[Team 2],$BC10,Table169[Team 1],CP$3)+SUMIFS(Table169[Team 1 GD],Table169[Team 1],$BC10,Table169[Team 2],CP$3)</f>
        <v>0</v>
      </c>
      <c r="CQ10" s="19">
        <f>SUMIFS(Table169[Team 2 GD],Table169[Team 2],$BC10,Table169[Team 1],CQ$3)+SUMIFS(Table169[Team 1 GD],Table169[Team 1],$BC10,Table169[Team 2],CQ$3)</f>
        <v>0</v>
      </c>
      <c r="CR10" s="19">
        <f>SUMIFS(Table169[Team 2 GD],Table169[Team 2],$BC10,Table169[Team 1],CR$3)+SUMIFS(Table169[Team 1 GD],Table169[Team 1],$BC10,Table169[Team 2],CR$3)</f>
        <v>0</v>
      </c>
      <c r="CS10" s="19">
        <f>SUMIFS(Table169[Team 2 GD],Table169[Team 2],$BC10,Table169[Team 1],CS$3)+SUMIFS(Table169[Team 1 GD],Table169[Team 1],$BC10,Table169[Team 2],CS$3)</f>
        <v>0</v>
      </c>
      <c r="CT10" s="19">
        <f>SUMIFS(Table169[Team 2 GD],Table169[Team 2],$BC10,Table169[Team 1],CT$3)+SUMIFS(Table169[Team 1 GD],Table169[Team 1],$BC10,Table169[Team 2],CT$3)</f>
        <v>0</v>
      </c>
      <c r="CU10" s="19">
        <f>SUMIFS(Table169[Team 2 GD],Table169[Team 2],$BC10,Table169[Team 1],CU$3)+SUMIFS(Table169[Team 1 GD],Table169[Team 1],$BC10,Table169[Team 2],CU$3)</f>
        <v>0</v>
      </c>
      <c r="CV10" s="19">
        <f>SUMIFS(Table169[Team 2 GD],Table169[Team 2],$BC10,Table169[Team 1],CV$3)+SUMIFS(Table169[Team 1 GD],Table169[Team 1],$BC10,Table169[Team 2],CV$3)</f>
        <v>0</v>
      </c>
      <c r="CW10" s="19">
        <f>SUMIFS(Table169[Team 2 GD],Table169[Team 2],$BC10,Table169[Team 1],CW$3)+SUMIFS(Table169[Team 1 GD],Table169[Team 1],$BC10,Table169[Team 2],CW$3)</f>
        <v>0</v>
      </c>
      <c r="CX10" s="19">
        <f>SUMIFS(Table169[Team 2 GD],Table169[Team 2],$BC10,Table169[Team 1],CX$3)+SUMIFS(Table169[Team 1 GD],Table169[Team 1],$BC10,Table169[Team 2],CX$3)</f>
        <v>0</v>
      </c>
      <c r="CY10" s="19">
        <f>SUMIFS(Table169[Team 2 GD],Table169[Team 2],$BC10,Table169[Team 1],CY$3)+SUMIFS(Table169[Team 1 GD],Table169[Team 1],$BC10,Table169[Team 2],CY$3)</f>
        <v>0</v>
      </c>
      <c r="CZ10" s="19">
        <f>SUMIFS(Table169[Team 2 GD],Table169[Team 2],$BC10,Table169[Team 1],CZ$3)+SUMIFS(Table169[Team 1 GD],Table169[Team 1],$BC10,Table169[Team 2],CZ$3)</f>
        <v>0</v>
      </c>
      <c r="DA10" s="19">
        <f>SUMIFS(Table169[Team 2 GD],Table169[Team 2],$BC10,Table169[Team 1],DA$3)+SUMIFS(Table169[Team 1 GD],Table169[Team 1],$BC10,Table169[Team 2],DA$3)</f>
        <v>0</v>
      </c>
      <c r="DB10" s="19">
        <f>SUMIFS(Table169[Team 2 GD],Table169[Team 2],$BC10,Table169[Team 1],DB$3)+SUMIFS(Table169[Team 1 GD],Table169[Team 1],$BC10,Table169[Team 2],DB$3)</f>
        <v>0</v>
      </c>
      <c r="DC10" s="19">
        <f>SUMIFS(Table169[Team 2 GD],Table169[Team 2],$BC10,Table169[Team 1],DC$3)+SUMIFS(Table169[Team 1 GD],Table169[Team 1],$BC10,Table169[Team 2],DC$3)</f>
        <v>0</v>
      </c>
      <c r="DD10" s="19">
        <f>SUMIFS(Table169[Team 2 GD],Table169[Team 2],$BC10,Table169[Team 1],DD$3)+SUMIFS(Table169[Team 1 GD],Table169[Team 1],$BC10,Table169[Team 2],DD$3)</f>
        <v>0</v>
      </c>
      <c r="DE10" s="19">
        <f>SUMIFS(Table169[Team 2 GD],Table169[Team 2],$BC10,Table169[Team 1],DE$3)+SUMIFS(Table169[Team 1 GD],Table169[Team 1],$BC10,Table169[Team 2],DE$3)</f>
        <v>0</v>
      </c>
      <c r="DF10" s="19">
        <f>SUMIFS(Table169[Team 2 GD],Table169[Team 2],$BC10,Table169[Team 1],DF$3)+SUMIFS(Table169[Team 1 GD],Table169[Team 1],$BC10,Table169[Team 2],DF$3)</f>
        <v>0</v>
      </c>
      <c r="DG10" s="19">
        <f>SUMIFS(Table169[Team 2 GD],Table169[Team 2],$BC10,Table169[Team 1],DG$3)+SUMIFS(Table169[Team 1 GD],Table169[Team 1],$BC10,Table169[Team 2],DG$3)</f>
        <v>0</v>
      </c>
      <c r="DH10" s="19">
        <f>SUMIFS(Table169[Team 2 GD],Table169[Team 2],$BC10,Table169[Team 1],DH$3)+SUMIFS(Table169[Team 1 GD],Table169[Team 1],$BC10,Table169[Team 2],DH$3)</f>
        <v>0</v>
      </c>
      <c r="DI10" s="19">
        <f>SUMIFS(Table169[Team 2 GD],Table169[Team 2],$BC10,Table169[Team 1],DI$3)+SUMIFS(Table169[Team 1 GD],Table169[Team 1],$BC10,Table169[Team 2],DI$3)</f>
        <v>0</v>
      </c>
      <c r="DJ10" s="19">
        <f>SUMIFS(Table169[Team 2 GD],Table169[Team 2],$BC10,Table169[Team 1],DJ$3)+SUMIFS(Table169[Team 1 GD],Table169[Team 1],$BC10,Table169[Team 2],DJ$3)</f>
        <v>0</v>
      </c>
      <c r="DK10" s="19">
        <f>SUMIFS(Table169[Team 2 GD],Table169[Team 2],$BC10,Table169[Team 1],DK$3)+SUMIFS(Table169[Team 1 GD],Table169[Team 1],$BC10,Table169[Team 2],DK$3)</f>
        <v>0</v>
      </c>
      <c r="DL10" s="19">
        <f>SUMIFS(Table169[Team 2 GD],Table169[Team 2],$BC10,Table169[Team 1],DL$3)+SUMIFS(Table169[Team 1 GD],Table169[Team 1],$BC10,Table169[Team 2],DL$3)</f>
        <v>0</v>
      </c>
      <c r="DM10" s="19">
        <f>SUMIFS(Table169[Team 2 GD],Table169[Team 2],$BC10,Table169[Team 1],DM$3)+SUMIFS(Table169[Team 1 GD],Table169[Team 1],$BC10,Table169[Team 2],DM$3)</f>
        <v>0</v>
      </c>
      <c r="DN10" s="19">
        <f>SUMIFS(Table169[Team 2 GD],Table169[Team 2],$BC10,Table169[Team 1],DN$3)+SUMIFS(Table169[Team 1 GD],Table169[Team 1],$BC10,Table169[Team 2],DN$3)</f>
        <v>0</v>
      </c>
      <c r="DO10" s="19">
        <f>SUMIFS(Table169[Team 2 GD],Table169[Team 2],$BC10,Table169[Team 1],DO$3)+SUMIFS(Table169[Team 1 GD],Table169[Team 1],$BC10,Table169[Team 2],DO$3)</f>
        <v>0</v>
      </c>
      <c r="DP10" s="19">
        <f>SUMIFS(Table169[Team 2 GD],Table169[Team 2],$BC10,Table169[Team 1],DP$3)+SUMIFS(Table169[Team 1 GD],Table169[Team 1],$BC10,Table169[Team 2],DP$3)</f>
        <v>0</v>
      </c>
      <c r="DQ10" s="19">
        <f>SUMIFS(Table169[Team 2 GD],Table169[Team 2],$BC10,Table169[Team 1],DQ$3)+SUMIFS(Table169[Team 1 GD],Table169[Team 1],$BC10,Table169[Team 2],DQ$3)</f>
        <v>0</v>
      </c>
      <c r="DS10" s="17" t="s">
        <v>107</v>
      </c>
      <c r="DT10" s="19">
        <f>SUMIFS(Table169[Team 2 Goals],Table169[Team 2],$BC10,Table169[Team 1],DT$3)+SUMIFS(Table169[Team 1 Goals],Table169[Team 1],$BC10,Table169[Team 2],DT$3)</f>
        <v>0</v>
      </c>
      <c r="DU10" s="19">
        <f>SUMIFS(Table169[Team 2 Goals],Table169[Team 2],$BC10,Table169[Team 1],DU$3)+SUMIFS(Table169[Team 1 Goals],Table169[Team 1],$BC10,Table169[Team 2],DU$3)</f>
        <v>0</v>
      </c>
      <c r="DV10" s="19">
        <f>SUMIFS(Table169[Team 2 Goals],Table169[Team 2],$BC10,Table169[Team 1],DV$3)+SUMIFS(Table169[Team 1 Goals],Table169[Team 1],$BC10,Table169[Team 2],DV$3)</f>
        <v>0</v>
      </c>
      <c r="DW10" s="19">
        <f>SUMIFS(Table169[Team 2 Goals],Table169[Team 2],$BC10,Table169[Team 1],DW$3)+SUMIFS(Table169[Team 1 Goals],Table169[Team 1],$BC10,Table169[Team 2],DW$3)</f>
        <v>0</v>
      </c>
      <c r="DX10" s="19">
        <f>SUMIFS(Table169[Team 2 Goals],Table169[Team 2],$BC10,Table169[Team 1],DX$3)+SUMIFS(Table169[Team 1 Goals],Table169[Team 1],$BC10,Table169[Team 2],DX$3)</f>
        <v>0</v>
      </c>
      <c r="DY10" s="19">
        <f>SUMIFS(Table169[Team 2 Goals],Table169[Team 2],$BC10,Table169[Team 1],DY$3)+SUMIFS(Table169[Team 1 Goals],Table169[Team 1],$BC10,Table169[Team 2],DY$3)</f>
        <v>0</v>
      </c>
      <c r="DZ10" s="19">
        <f>SUMIFS(Table169[Team 2 Goals],Table169[Team 2],$BC10,Table169[Team 1],DZ$3)+SUMIFS(Table169[Team 1 Goals],Table169[Team 1],$BC10,Table169[Team 2],DZ$3)</f>
        <v>0</v>
      </c>
      <c r="EA10" s="19">
        <f>SUMIFS(Table169[Team 2 Goals],Table169[Team 2],$BC10,Table169[Team 1],EA$3)+SUMIFS(Table169[Team 1 Goals],Table169[Team 1],$BC10,Table169[Team 2],EA$3)</f>
        <v>0</v>
      </c>
      <c r="EB10" s="19">
        <f>SUMIFS(Table169[Team 2 Goals],Table169[Team 2],$BC10,Table169[Team 1],EB$3)+SUMIFS(Table169[Team 1 Goals],Table169[Team 1],$BC10,Table169[Team 2],EB$3)</f>
        <v>0</v>
      </c>
      <c r="EC10" s="19">
        <f>SUMIFS(Table169[Team 2 Goals],Table169[Team 2],$BC10,Table169[Team 1],EC$3)+SUMIFS(Table169[Team 1 Goals],Table169[Team 1],$BC10,Table169[Team 2],EC$3)</f>
        <v>0</v>
      </c>
      <c r="ED10" s="19">
        <f>SUMIFS(Table169[Team 2 Goals],Table169[Team 2],$BC10,Table169[Team 1],ED$3)+SUMIFS(Table169[Team 1 Goals],Table169[Team 1],$BC10,Table169[Team 2],ED$3)</f>
        <v>0</v>
      </c>
      <c r="EE10" s="19">
        <f>SUMIFS(Table169[Team 2 Goals],Table169[Team 2],$BC10,Table169[Team 1],EE$3)+SUMIFS(Table169[Team 1 Goals],Table169[Team 1],$BC10,Table169[Team 2],EE$3)</f>
        <v>0</v>
      </c>
      <c r="EF10" s="19">
        <f>SUMIFS(Table169[Team 2 Goals],Table169[Team 2],$BC10,Table169[Team 1],EF$3)+SUMIFS(Table169[Team 1 Goals],Table169[Team 1],$BC10,Table169[Team 2],EF$3)</f>
        <v>0</v>
      </c>
      <c r="EG10" s="19">
        <f>SUMIFS(Table169[Team 2 Goals],Table169[Team 2],$BC10,Table169[Team 1],EG$3)+SUMIFS(Table169[Team 1 Goals],Table169[Team 1],$BC10,Table169[Team 2],EG$3)</f>
        <v>0</v>
      </c>
      <c r="EH10" s="19">
        <f>SUMIFS(Table169[Team 2 Goals],Table169[Team 2],$BC10,Table169[Team 1],EH$3)+SUMIFS(Table169[Team 1 Goals],Table169[Team 1],$BC10,Table169[Team 2],EH$3)</f>
        <v>0</v>
      </c>
      <c r="EI10" s="19">
        <f>SUMIFS(Table169[Team 2 Goals],Table169[Team 2],$BC10,Table169[Team 1],EI$3)+SUMIFS(Table169[Team 1 Goals],Table169[Team 1],$BC10,Table169[Team 2],EI$3)</f>
        <v>0</v>
      </c>
      <c r="EJ10" s="19">
        <f>SUMIFS(Table169[Team 2 Goals],Table169[Team 2],$BC10,Table169[Team 1],EJ$3)+SUMIFS(Table169[Team 1 Goals],Table169[Team 1],$BC10,Table169[Team 2],EJ$3)</f>
        <v>0</v>
      </c>
      <c r="EK10" s="19">
        <f>SUMIFS(Table169[Team 2 Goals],Table169[Team 2],$BC10,Table169[Team 1],EK$3)+SUMIFS(Table169[Team 1 Goals],Table169[Team 1],$BC10,Table169[Team 2],EK$3)</f>
        <v>0</v>
      </c>
      <c r="EL10" s="19">
        <f>SUMIFS(Table169[Team 2 Goals],Table169[Team 2],$BC10,Table169[Team 1],EL$3)+SUMIFS(Table169[Team 1 Goals],Table169[Team 1],$BC10,Table169[Team 2],EL$3)</f>
        <v>0</v>
      </c>
      <c r="EM10" s="19">
        <f>SUMIFS(Table169[Team 2 Goals],Table169[Team 2],$BC10,Table169[Team 1],EM$3)+SUMIFS(Table169[Team 1 Goals],Table169[Team 1],$BC10,Table169[Team 2],EM$3)</f>
        <v>0</v>
      </c>
      <c r="EN10" s="19">
        <f>SUMIFS(Table169[Team 2 Goals],Table169[Team 2],$BC10,Table169[Team 1],EN$3)+SUMIFS(Table169[Team 1 Goals],Table169[Team 1],$BC10,Table169[Team 2],EN$3)</f>
        <v>0</v>
      </c>
      <c r="EO10" s="19">
        <f>SUMIFS(Table169[Team 2 Goals],Table169[Team 2],$BC10,Table169[Team 1],EO$3)+SUMIFS(Table169[Team 1 Goals],Table169[Team 1],$BC10,Table169[Team 2],EO$3)</f>
        <v>0</v>
      </c>
      <c r="EP10" s="19">
        <f>SUMIFS(Table169[Team 2 Goals],Table169[Team 2],$BC10,Table169[Team 1],EP$3)+SUMIFS(Table169[Team 1 Goals],Table169[Team 1],$BC10,Table169[Team 2],EP$3)</f>
        <v>0</v>
      </c>
      <c r="EQ10" s="19">
        <f>SUMIFS(Table169[Team 2 Goals],Table169[Team 2],$BC10,Table169[Team 1],EQ$3)+SUMIFS(Table169[Team 1 Goals],Table169[Team 1],$BC10,Table169[Team 2],EQ$3)</f>
        <v>0</v>
      </c>
      <c r="ER10" s="19">
        <f>SUMIFS(Table169[Team 2 Goals],Table169[Team 2],$BC10,Table169[Team 1],ER$3)+SUMIFS(Table169[Team 1 Goals],Table169[Team 1],$BC10,Table169[Team 2],ER$3)</f>
        <v>0</v>
      </c>
      <c r="ES10" s="19">
        <f>SUMIFS(Table169[Team 2 Goals],Table169[Team 2],$BC10,Table169[Team 1],ES$3)+SUMIFS(Table169[Team 1 Goals],Table169[Team 1],$BC10,Table169[Team 2],ES$3)</f>
        <v>0</v>
      </c>
      <c r="ET10" s="19">
        <f>SUMIFS(Table169[Team 2 Goals],Table169[Team 2],$BC10,Table169[Team 1],ET$3)+SUMIFS(Table169[Team 1 Goals],Table169[Team 1],$BC10,Table169[Team 2],ET$3)</f>
        <v>0</v>
      </c>
      <c r="EU10" s="19">
        <f>SUMIFS(Table169[Team 2 Goals],Table169[Team 2],$BC10,Table169[Team 1],EU$3)+SUMIFS(Table169[Team 1 Goals],Table169[Team 1],$BC10,Table169[Team 2],EU$3)</f>
        <v>0</v>
      </c>
      <c r="EV10" s="19">
        <f>SUMIFS(Table169[Team 2 Goals],Table169[Team 2],$BC10,Table169[Team 1],EV$3)+SUMIFS(Table169[Team 1 Goals],Table169[Team 1],$BC10,Table169[Team 2],EV$3)</f>
        <v>0</v>
      </c>
      <c r="EW10" s="19">
        <f>SUMIFS(Table169[Team 2 Goals],Table169[Team 2],$BC10,Table169[Team 1],EW$3)+SUMIFS(Table169[Team 1 Goals],Table169[Team 1],$BC10,Table169[Team 2],EW$3)</f>
        <v>0</v>
      </c>
      <c r="EX10" s="19">
        <f>SUMIFS(Table169[Team 2 Goals],Table169[Team 2],$BC10,Table169[Team 1],EX$3)+SUMIFS(Table169[Team 1 Goals],Table169[Team 1],$BC10,Table169[Team 2],EX$3)</f>
        <v>0</v>
      </c>
      <c r="EY10" s="19">
        <f>SUMIFS(Table169[Team 2 Goals],Table169[Team 2],$BC10,Table169[Team 1],EY$3)+SUMIFS(Table169[Team 1 Goals],Table169[Team 1],$BC10,Table169[Team 2],EY$3)</f>
        <v>0</v>
      </c>
      <c r="FA10" s="72"/>
      <c r="FB10" s="72"/>
    </row>
    <row r="11" spans="1:159" s="17" customFormat="1" ht="30" customHeight="1" thickBot="1" x14ac:dyDescent="0.3">
      <c r="A11" s="70"/>
      <c r="B11" s="5">
        <v>8</v>
      </c>
      <c r="C11" s="5" t="s">
        <v>21</v>
      </c>
      <c r="D11" s="28">
        <v>44887</v>
      </c>
      <c r="E11" s="5" t="s">
        <v>16</v>
      </c>
      <c r="F11" s="29">
        <v>0.54166666666666663</v>
      </c>
      <c r="G11" s="30">
        <f t="shared" si="0"/>
        <v>44887.083333333328</v>
      </c>
      <c r="H11" s="5" t="s">
        <v>8</v>
      </c>
      <c r="I11" s="67"/>
      <c r="J11" s="5" t="str">
        <f>IF(Table169[[#This Row],[SCORE]]="","",IF(O11=P11,"Draw",IF(O11&gt;P11,K11,L11)))</f>
        <v/>
      </c>
      <c r="K11" s="17" t="str">
        <f>IF(Table169[[#This Row],[TEAMS]]="","",LEFT(H11,FIND(" -",H11,1)-1))</f>
        <v>Argentina</v>
      </c>
      <c r="L11" s="17" t="str">
        <f>IF(Table169[[#This Row],[TEAMS]]="","",MID(H11,FIND("-",H11,1)+2,LEN(H11)-FIND("-",H11,1)+2))</f>
        <v>Saudi Arabia</v>
      </c>
      <c r="M11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11" s="17" t="str">
        <f>IF(Table169[[#This Row],[Winner]]=Table169[[#This Row],[Team 1]],Table169[[#This Row],[Team 2]],IF(Table169[[#This Row],[Winner]]=Table169[[#This Row],[Team 2]],Table169[[#This Row],[Team 1]],""))</f>
        <v/>
      </c>
      <c r="O11" s="17" t="str">
        <f>IF(Table169[[#This Row],[SCORE]]="","",LEFT(I11,FIND(":",I11,1)-1)*1)</f>
        <v/>
      </c>
      <c r="P11" s="17" t="str">
        <f>IF(Table169[[#This Row],[SCORE]]="","",MID(I11,FIND(":",I11,1)+1,LEN(I11)-FIND(":",I11,1)+1)*1)</f>
        <v/>
      </c>
      <c r="Q11" s="17" t="str">
        <f>IF(OR(Table169[[#This Row],[Team 1 Goals]]="",Table169[[#This Row],[Team 2 Goals]]=""),"",Table169[[#This Row],[Team 1 Goals]]-Table169[[#This Row],[Team 2 Goals]])</f>
        <v/>
      </c>
      <c r="R11" s="17" t="str">
        <f>IF(OR(Table169[[#This Row],[Team 1 Goals]]="",Table169[[#This Row],[Team 2 Goals]]=""),"",Table169[[#This Row],[Team 2 Goals]]-Table169[[#This Row],[Team 1 Goals]])</f>
        <v/>
      </c>
      <c r="S11" s="17" t="str">
        <f>IF(Table169[[#This Row],[SCORE]]="","",IF(Table169[[#This Row],[WINNER / RESULT]]="Draw",1,IF(Table169[[#This Row],[WINNER / RESULT]]=Table169[[#This Row],[Team 1]],3,0)))</f>
        <v/>
      </c>
      <c r="T11" s="17" t="str">
        <f>IF(Table169[[#This Row],[SCORE]]="","",IF(Table169[[#This Row],[WINNER / RESULT]]="Draw",1,IF(Table169[[#This Row],[WINNER / RESULT]]=Table169[[#This Row],[Team 2]],3,0)))</f>
        <v/>
      </c>
      <c r="V11" s="4" t="s">
        <v>17</v>
      </c>
      <c r="Z11" s="3"/>
      <c r="AA11" s="76" t="s">
        <v>135</v>
      </c>
      <c r="AB11" s="77"/>
      <c r="AC11" s="38" t="s">
        <v>127</v>
      </c>
      <c r="AD11" s="41" t="s">
        <v>142</v>
      </c>
      <c r="AE11" s="42" t="s">
        <v>69</v>
      </c>
      <c r="AI11" s="17" t="s">
        <v>20</v>
      </c>
      <c r="AJ11" s="17" t="s">
        <v>85</v>
      </c>
      <c r="AK11" s="17">
        <f>COUNTIF(Table169[Winner],AJ11)</f>
        <v>0</v>
      </c>
      <c r="AL11" s="17">
        <f>COUNTIFS(Table169[Team 2],AJ11,Table169[WINNER / RESULT],"Draw")+COUNTIFS(Table169[Team 1],AJ11,Table169[WINNER / RESULT],"Draw")</f>
        <v>0</v>
      </c>
      <c r="AM11" s="17">
        <f>COUNTIF(Table169[Loser],AJ11)</f>
        <v>0</v>
      </c>
      <c r="AN11" s="17">
        <f>AL11+(3*AK11)</f>
        <v>0</v>
      </c>
      <c r="AO11" s="17">
        <f>SUMIFS(Table169[Team 1 Goals],Table169[Team 1],AJ11)+SUMIFS(Table169[Team 2 Goals],Table169[Team 2],AJ11)</f>
        <v>0</v>
      </c>
      <c r="AP11" s="17">
        <f>SUMIFS(Table169[Team 2 Goals],Table169[Team 1],AJ11)+SUMIFS(Table169[Team 1 Goals],Table169[Team 2],AJ11)</f>
        <v>0</v>
      </c>
      <c r="AQ11" s="17">
        <f>AO11-AP11</f>
        <v>0</v>
      </c>
      <c r="AR11" s="17">
        <f ca="1">RANK(BA11,$BA$9:$BA$12,1)</f>
        <v>3</v>
      </c>
      <c r="AS11" s="17" t="str">
        <f t="shared" si="1"/>
        <v/>
      </c>
      <c r="AT11" s="17" t="str">
        <f ca="1">IF(AS11="",AR11&amp;AI11,AS11&amp;AI11)</f>
        <v>3B</v>
      </c>
      <c r="AU11" s="17">
        <f>RANK(AN11,AN9:AN12)+(RANK(AQ11,AQ9:AQ12)/10)+(RANK(AO11,AO9:AO12)/100)</f>
        <v>1.1100000000000001</v>
      </c>
      <c r="AV11" s="17">
        <f>RANK(AU11,$AU$9:$AU$12,1)</f>
        <v>1</v>
      </c>
      <c r="AW11" s="17" cm="1">
        <f t="array" aca="1" ref="AW11" ca="1">SUMPRODUCT((OFFSET($BD$3:$CI$3,MATCH($AJ11,$BC$4:$BC$35,0),0))*((IF($AV9=$AV11,$BD$3:$CI$3=$AJ9,0))+(IF($AV12=$AV11,$BD$3:$CI$3=$AJ12,0))+(IF($AV10=$AV11,$BD$3:$CI$3=$AJ10,0))))</f>
        <v>0</v>
      </c>
      <c r="AX11" s="17" cm="1">
        <f t="array" aca="1" ref="AX11" ca="1">SUMPRODUCT((OFFSET($CL$3:$DQ$3,MATCH($AJ11,$CK$4:$CK$35,0),0))*((IF($AV9=$AV11,$CL$3:$DQ$3=$AJ9,0))+(IF($AV12=$AV11,$CL$3:$DQ$3=$AJ12,0))+(IF($AV10=$AV11,$CL$3:$DQ$3=$AJ10,0))))</f>
        <v>0</v>
      </c>
      <c r="AY11" s="17" cm="1">
        <f t="array" aca="1" ref="AY11" ca="1">SUMPRODUCT((OFFSET($DT$3:$EY$3,MATCH($AJ11,$DS$4:$DS$35,0),0))*((IF($AV9=$AV11,$DT$3:$EY$3=$AJ9,0))+(IF($AV12=$AV11,$DT$3:$EY$3=$AJ12,0))+(IF($AV10=$AV11,$DT$3:$EY$3=$AJ10,0))))</f>
        <v>0</v>
      </c>
      <c r="AZ11" s="17">
        <f ca="1">(AW11/1000)+(AX11/10000)+(AY11/100000)+(ROW(AY10)/10000000)</f>
        <v>9.9999999999999995E-7</v>
      </c>
      <c r="BA11" s="17">
        <f ca="1">+AU11-AZ11</f>
        <v>1.1099990000000002</v>
      </c>
      <c r="BC11" s="17" t="s">
        <v>101</v>
      </c>
      <c r="BD11" s="19">
        <f>SUMIFS(Table169[Team 2 Points],Table169[Team 2],$BC11,Table169[Team 1],BD$3)+SUMIFS(Table169[Team 1 Points],Table169[Team 1],$BC11,Table169[Team 2],BD$3)</f>
        <v>0</v>
      </c>
      <c r="BE11" s="19">
        <f>SUMIFS(Table169[Team 2 Points],Table169[Team 2],$BC11,Table169[Team 1],BE$3)+SUMIFS(Table169[Team 1 Points],Table169[Team 1],$BC11,Table169[Team 2],BE$3)</f>
        <v>0</v>
      </c>
      <c r="BF11" s="19">
        <f>SUMIFS(Table169[Team 2 Points],Table169[Team 2],$BC11,Table169[Team 1],BF$3)+SUMIFS(Table169[Team 1 Points],Table169[Team 1],$BC11,Table169[Team 2],BF$3)</f>
        <v>0</v>
      </c>
      <c r="BG11" s="19">
        <f>SUMIFS(Table169[Team 2 Points],Table169[Team 2],$BC11,Table169[Team 1],BG$3)+SUMIFS(Table169[Team 1 Points],Table169[Team 1],$BC11,Table169[Team 2],BG$3)</f>
        <v>0</v>
      </c>
      <c r="BH11" s="19">
        <f>SUMIFS(Table169[Team 2 Points],Table169[Team 2],$BC11,Table169[Team 1],BH$3)+SUMIFS(Table169[Team 1 Points],Table169[Team 1],$BC11,Table169[Team 2],BH$3)</f>
        <v>0</v>
      </c>
      <c r="BI11" s="19">
        <f>SUMIFS(Table169[Team 2 Points],Table169[Team 2],$BC11,Table169[Team 1],BI$3)+SUMIFS(Table169[Team 1 Points],Table169[Team 1],$BC11,Table169[Team 2],BI$3)</f>
        <v>0</v>
      </c>
      <c r="BJ11" s="19">
        <f>SUMIFS(Table169[Team 2 Points],Table169[Team 2],$BC11,Table169[Team 1],BJ$3)+SUMIFS(Table169[Team 1 Points],Table169[Team 1],$BC11,Table169[Team 2],BJ$3)</f>
        <v>0</v>
      </c>
      <c r="BK11" s="19">
        <f>SUMIFS(Table169[Team 2 Points],Table169[Team 2],$BC11,Table169[Team 1],BK$3)+SUMIFS(Table169[Team 1 Points],Table169[Team 1],$BC11,Table169[Team 2],BK$3)</f>
        <v>0</v>
      </c>
      <c r="BL11" s="19">
        <f>SUMIFS(Table169[Team 2 Points],Table169[Team 2],$BC11,Table169[Team 1],BL$3)+SUMIFS(Table169[Team 1 Points],Table169[Team 1],$BC11,Table169[Team 2],BL$3)</f>
        <v>0</v>
      </c>
      <c r="BM11" s="19">
        <f>SUMIFS(Table169[Team 2 Points],Table169[Team 2],$BC11,Table169[Team 1],BM$3)+SUMIFS(Table169[Team 1 Points],Table169[Team 1],$BC11,Table169[Team 2],BM$3)</f>
        <v>0</v>
      </c>
      <c r="BN11" s="19">
        <f>SUMIFS(Table169[Team 2 Points],Table169[Team 2],$BC11,Table169[Team 1],BN$3)+SUMIFS(Table169[Team 1 Points],Table169[Team 1],$BC11,Table169[Team 2],BN$3)</f>
        <v>0</v>
      </c>
      <c r="BO11" s="19">
        <f>SUMIFS(Table169[Team 2 Points],Table169[Team 2],$BC11,Table169[Team 1],BO$3)+SUMIFS(Table169[Team 1 Points],Table169[Team 1],$BC11,Table169[Team 2],BO$3)</f>
        <v>0</v>
      </c>
      <c r="BP11" s="19">
        <f>SUMIFS(Table169[Team 2 Points],Table169[Team 2],$BC11,Table169[Team 1],BP$3)+SUMIFS(Table169[Team 1 Points],Table169[Team 1],$BC11,Table169[Team 2],BP$3)</f>
        <v>0</v>
      </c>
      <c r="BQ11" s="19">
        <f>SUMIFS(Table169[Team 2 Points],Table169[Team 2],$BC11,Table169[Team 1],BQ$3)+SUMIFS(Table169[Team 1 Points],Table169[Team 1],$BC11,Table169[Team 2],BQ$3)</f>
        <v>0</v>
      </c>
      <c r="BR11" s="19">
        <f>SUMIFS(Table169[Team 2 Points],Table169[Team 2],$BC11,Table169[Team 1],BR$3)+SUMIFS(Table169[Team 1 Points],Table169[Team 1],$BC11,Table169[Team 2],BR$3)</f>
        <v>0</v>
      </c>
      <c r="BS11" s="19">
        <f>SUMIFS(Table169[Team 2 Points],Table169[Team 2],$BC11,Table169[Team 1],BS$3)+SUMIFS(Table169[Team 1 Points],Table169[Team 1],$BC11,Table169[Team 2],BS$3)</f>
        <v>0</v>
      </c>
      <c r="BT11" s="19">
        <f>SUMIFS(Table169[Team 2 Points],Table169[Team 2],$BC11,Table169[Team 1],BT$3)+SUMIFS(Table169[Team 1 Points],Table169[Team 1],$BC11,Table169[Team 2],BT$3)</f>
        <v>0</v>
      </c>
      <c r="BU11" s="19">
        <f>SUMIFS(Table169[Team 2 Points],Table169[Team 2],$BC11,Table169[Team 1],BU$3)+SUMIFS(Table169[Team 1 Points],Table169[Team 1],$BC11,Table169[Team 2],BU$3)</f>
        <v>0</v>
      </c>
      <c r="BV11" s="19">
        <f>SUMIFS(Table169[Team 2 Points],Table169[Team 2],$BC11,Table169[Team 1],BV$3)+SUMIFS(Table169[Team 1 Points],Table169[Team 1],$BC11,Table169[Team 2],BV$3)</f>
        <v>0</v>
      </c>
      <c r="BW11" s="19">
        <f>SUMIFS(Table169[Team 2 Points],Table169[Team 2],$BC11,Table169[Team 1],BW$3)+SUMIFS(Table169[Team 1 Points],Table169[Team 1],$BC11,Table169[Team 2],BW$3)</f>
        <v>0</v>
      </c>
      <c r="BX11" s="19">
        <f>SUMIFS(Table169[Team 2 Points],Table169[Team 2],$BC11,Table169[Team 1],BX$3)+SUMIFS(Table169[Team 1 Points],Table169[Team 1],$BC11,Table169[Team 2],BX$3)</f>
        <v>0</v>
      </c>
      <c r="BY11" s="19">
        <f>SUMIFS(Table169[Team 2 Points],Table169[Team 2],$BC11,Table169[Team 1],BY$3)+SUMIFS(Table169[Team 1 Points],Table169[Team 1],$BC11,Table169[Team 2],BY$3)</f>
        <v>0</v>
      </c>
      <c r="BZ11" s="19">
        <f>SUMIFS(Table169[Team 2 Points],Table169[Team 2],$BC11,Table169[Team 1],BZ$3)+SUMIFS(Table169[Team 1 Points],Table169[Team 1],$BC11,Table169[Team 2],BZ$3)</f>
        <v>0</v>
      </c>
      <c r="CA11" s="19">
        <f>SUMIFS(Table169[Team 2 Points],Table169[Team 2],$BC11,Table169[Team 1],CA$3)+SUMIFS(Table169[Team 1 Points],Table169[Team 1],$BC11,Table169[Team 2],CA$3)</f>
        <v>0</v>
      </c>
      <c r="CB11" s="19">
        <f>SUMIFS(Table169[Team 2 Points],Table169[Team 2],$BC11,Table169[Team 1],CB$3)+SUMIFS(Table169[Team 1 Points],Table169[Team 1],$BC11,Table169[Team 2],CB$3)</f>
        <v>0</v>
      </c>
      <c r="CC11" s="19">
        <f>SUMIFS(Table169[Team 2 Points],Table169[Team 2],$BC11,Table169[Team 1],CC$3)+SUMIFS(Table169[Team 1 Points],Table169[Team 1],$BC11,Table169[Team 2],CC$3)</f>
        <v>0</v>
      </c>
      <c r="CD11" s="19">
        <f>SUMIFS(Table169[Team 2 Points],Table169[Team 2],$BC11,Table169[Team 1],CD$3)+SUMIFS(Table169[Team 1 Points],Table169[Team 1],$BC11,Table169[Team 2],CD$3)</f>
        <v>0</v>
      </c>
      <c r="CE11" s="19">
        <f>SUMIFS(Table169[Team 2 Points],Table169[Team 2],$BC11,Table169[Team 1],CE$3)+SUMIFS(Table169[Team 1 Points],Table169[Team 1],$BC11,Table169[Team 2],CE$3)</f>
        <v>0</v>
      </c>
      <c r="CF11" s="19">
        <f>SUMIFS(Table169[Team 2 Points],Table169[Team 2],$BC11,Table169[Team 1],CF$3)+SUMIFS(Table169[Team 1 Points],Table169[Team 1],$BC11,Table169[Team 2],CF$3)</f>
        <v>0</v>
      </c>
      <c r="CG11" s="19">
        <f>SUMIFS(Table169[Team 2 Points],Table169[Team 2],$BC11,Table169[Team 1],CG$3)+SUMIFS(Table169[Team 1 Points],Table169[Team 1],$BC11,Table169[Team 2],CG$3)</f>
        <v>0</v>
      </c>
      <c r="CH11" s="19">
        <f>SUMIFS(Table169[Team 2 Points],Table169[Team 2],$BC11,Table169[Team 1],CH$3)+SUMIFS(Table169[Team 1 Points],Table169[Team 1],$BC11,Table169[Team 2],CH$3)</f>
        <v>0</v>
      </c>
      <c r="CI11" s="19">
        <f>SUMIFS(Table169[Team 2 Points],Table169[Team 2],$BC11,Table169[Team 1],CI$3)+SUMIFS(Table169[Team 1 Points],Table169[Team 1],$BC11,Table169[Team 2],CI$3)</f>
        <v>0</v>
      </c>
      <c r="CK11" s="17" t="s">
        <v>101</v>
      </c>
      <c r="CL11" s="19">
        <f>SUMIFS(Table169[Team 2 GD],Table169[Team 2],$BC11,Table169[Team 1],CL$3)+SUMIFS(Table169[Team 1 GD],Table169[Team 1],$BC11,Table169[Team 2],CL$3)</f>
        <v>0</v>
      </c>
      <c r="CM11" s="19">
        <f>SUMIFS(Table169[Team 2 GD],Table169[Team 2],$BC11,Table169[Team 1],CM$3)+SUMIFS(Table169[Team 1 GD],Table169[Team 1],$BC11,Table169[Team 2],CM$3)</f>
        <v>0</v>
      </c>
      <c r="CN11" s="19">
        <f>SUMIFS(Table169[Team 2 GD],Table169[Team 2],$BC11,Table169[Team 1],CN$3)+SUMIFS(Table169[Team 1 GD],Table169[Team 1],$BC11,Table169[Team 2],CN$3)</f>
        <v>0</v>
      </c>
      <c r="CO11" s="19">
        <f>SUMIFS(Table169[Team 2 GD],Table169[Team 2],$BC11,Table169[Team 1],CO$3)+SUMIFS(Table169[Team 1 GD],Table169[Team 1],$BC11,Table169[Team 2],CO$3)</f>
        <v>0</v>
      </c>
      <c r="CP11" s="19">
        <f>SUMIFS(Table169[Team 2 GD],Table169[Team 2],$BC11,Table169[Team 1],CP$3)+SUMIFS(Table169[Team 1 GD],Table169[Team 1],$BC11,Table169[Team 2],CP$3)</f>
        <v>0</v>
      </c>
      <c r="CQ11" s="19">
        <f>SUMIFS(Table169[Team 2 GD],Table169[Team 2],$BC11,Table169[Team 1],CQ$3)+SUMIFS(Table169[Team 1 GD],Table169[Team 1],$BC11,Table169[Team 2],CQ$3)</f>
        <v>0</v>
      </c>
      <c r="CR11" s="19">
        <f>SUMIFS(Table169[Team 2 GD],Table169[Team 2],$BC11,Table169[Team 1],CR$3)+SUMIFS(Table169[Team 1 GD],Table169[Team 1],$BC11,Table169[Team 2],CR$3)</f>
        <v>0</v>
      </c>
      <c r="CS11" s="19">
        <f>SUMIFS(Table169[Team 2 GD],Table169[Team 2],$BC11,Table169[Team 1],CS$3)+SUMIFS(Table169[Team 1 GD],Table169[Team 1],$BC11,Table169[Team 2],CS$3)</f>
        <v>0</v>
      </c>
      <c r="CT11" s="19">
        <f>SUMIFS(Table169[Team 2 GD],Table169[Team 2],$BC11,Table169[Team 1],CT$3)+SUMIFS(Table169[Team 1 GD],Table169[Team 1],$BC11,Table169[Team 2],CT$3)</f>
        <v>0</v>
      </c>
      <c r="CU11" s="19">
        <f>SUMIFS(Table169[Team 2 GD],Table169[Team 2],$BC11,Table169[Team 1],CU$3)+SUMIFS(Table169[Team 1 GD],Table169[Team 1],$BC11,Table169[Team 2],CU$3)</f>
        <v>0</v>
      </c>
      <c r="CV11" s="19">
        <f>SUMIFS(Table169[Team 2 GD],Table169[Team 2],$BC11,Table169[Team 1],CV$3)+SUMIFS(Table169[Team 1 GD],Table169[Team 1],$BC11,Table169[Team 2],CV$3)</f>
        <v>0</v>
      </c>
      <c r="CW11" s="19">
        <f>SUMIFS(Table169[Team 2 GD],Table169[Team 2],$BC11,Table169[Team 1],CW$3)+SUMIFS(Table169[Team 1 GD],Table169[Team 1],$BC11,Table169[Team 2],CW$3)</f>
        <v>0</v>
      </c>
      <c r="CX11" s="19">
        <f>SUMIFS(Table169[Team 2 GD],Table169[Team 2],$BC11,Table169[Team 1],CX$3)+SUMIFS(Table169[Team 1 GD],Table169[Team 1],$BC11,Table169[Team 2],CX$3)</f>
        <v>0</v>
      </c>
      <c r="CY11" s="19">
        <f>SUMIFS(Table169[Team 2 GD],Table169[Team 2],$BC11,Table169[Team 1],CY$3)+SUMIFS(Table169[Team 1 GD],Table169[Team 1],$BC11,Table169[Team 2],CY$3)</f>
        <v>0</v>
      </c>
      <c r="CZ11" s="19">
        <f>SUMIFS(Table169[Team 2 GD],Table169[Team 2],$BC11,Table169[Team 1],CZ$3)+SUMIFS(Table169[Team 1 GD],Table169[Team 1],$BC11,Table169[Team 2],CZ$3)</f>
        <v>0</v>
      </c>
      <c r="DA11" s="19">
        <f>SUMIFS(Table169[Team 2 GD],Table169[Team 2],$BC11,Table169[Team 1],DA$3)+SUMIFS(Table169[Team 1 GD],Table169[Team 1],$BC11,Table169[Team 2],DA$3)</f>
        <v>0</v>
      </c>
      <c r="DB11" s="19">
        <f>SUMIFS(Table169[Team 2 GD],Table169[Team 2],$BC11,Table169[Team 1],DB$3)+SUMIFS(Table169[Team 1 GD],Table169[Team 1],$BC11,Table169[Team 2],DB$3)</f>
        <v>0</v>
      </c>
      <c r="DC11" s="19">
        <f>SUMIFS(Table169[Team 2 GD],Table169[Team 2],$BC11,Table169[Team 1],DC$3)+SUMIFS(Table169[Team 1 GD],Table169[Team 1],$BC11,Table169[Team 2],DC$3)</f>
        <v>0</v>
      </c>
      <c r="DD11" s="19">
        <f>SUMIFS(Table169[Team 2 GD],Table169[Team 2],$BC11,Table169[Team 1],DD$3)+SUMIFS(Table169[Team 1 GD],Table169[Team 1],$BC11,Table169[Team 2],DD$3)</f>
        <v>0</v>
      </c>
      <c r="DE11" s="19">
        <f>SUMIFS(Table169[Team 2 GD],Table169[Team 2],$BC11,Table169[Team 1],DE$3)+SUMIFS(Table169[Team 1 GD],Table169[Team 1],$BC11,Table169[Team 2],DE$3)</f>
        <v>0</v>
      </c>
      <c r="DF11" s="19">
        <f>SUMIFS(Table169[Team 2 GD],Table169[Team 2],$BC11,Table169[Team 1],DF$3)+SUMIFS(Table169[Team 1 GD],Table169[Team 1],$BC11,Table169[Team 2],DF$3)</f>
        <v>0</v>
      </c>
      <c r="DG11" s="19">
        <f>SUMIFS(Table169[Team 2 GD],Table169[Team 2],$BC11,Table169[Team 1],DG$3)+SUMIFS(Table169[Team 1 GD],Table169[Team 1],$BC11,Table169[Team 2],DG$3)</f>
        <v>0</v>
      </c>
      <c r="DH11" s="19">
        <f>SUMIFS(Table169[Team 2 GD],Table169[Team 2],$BC11,Table169[Team 1],DH$3)+SUMIFS(Table169[Team 1 GD],Table169[Team 1],$BC11,Table169[Team 2],DH$3)</f>
        <v>0</v>
      </c>
      <c r="DI11" s="19">
        <f>SUMIFS(Table169[Team 2 GD],Table169[Team 2],$BC11,Table169[Team 1],DI$3)+SUMIFS(Table169[Team 1 GD],Table169[Team 1],$BC11,Table169[Team 2],DI$3)</f>
        <v>0</v>
      </c>
      <c r="DJ11" s="19">
        <f>SUMIFS(Table169[Team 2 GD],Table169[Team 2],$BC11,Table169[Team 1],DJ$3)+SUMIFS(Table169[Team 1 GD],Table169[Team 1],$BC11,Table169[Team 2],DJ$3)</f>
        <v>0</v>
      </c>
      <c r="DK11" s="19">
        <f>SUMIFS(Table169[Team 2 GD],Table169[Team 2],$BC11,Table169[Team 1],DK$3)+SUMIFS(Table169[Team 1 GD],Table169[Team 1],$BC11,Table169[Team 2],DK$3)</f>
        <v>0</v>
      </c>
      <c r="DL11" s="19">
        <f>SUMIFS(Table169[Team 2 GD],Table169[Team 2],$BC11,Table169[Team 1],DL$3)+SUMIFS(Table169[Team 1 GD],Table169[Team 1],$BC11,Table169[Team 2],DL$3)</f>
        <v>0</v>
      </c>
      <c r="DM11" s="19">
        <f>SUMIFS(Table169[Team 2 GD],Table169[Team 2],$BC11,Table169[Team 1],DM$3)+SUMIFS(Table169[Team 1 GD],Table169[Team 1],$BC11,Table169[Team 2],DM$3)</f>
        <v>0</v>
      </c>
      <c r="DN11" s="19">
        <f>SUMIFS(Table169[Team 2 GD],Table169[Team 2],$BC11,Table169[Team 1],DN$3)+SUMIFS(Table169[Team 1 GD],Table169[Team 1],$BC11,Table169[Team 2],DN$3)</f>
        <v>0</v>
      </c>
      <c r="DO11" s="19">
        <f>SUMIFS(Table169[Team 2 GD],Table169[Team 2],$BC11,Table169[Team 1],DO$3)+SUMIFS(Table169[Team 1 GD],Table169[Team 1],$BC11,Table169[Team 2],DO$3)</f>
        <v>0</v>
      </c>
      <c r="DP11" s="19">
        <f>SUMIFS(Table169[Team 2 GD],Table169[Team 2],$BC11,Table169[Team 1],DP$3)+SUMIFS(Table169[Team 1 GD],Table169[Team 1],$BC11,Table169[Team 2],DP$3)</f>
        <v>0</v>
      </c>
      <c r="DQ11" s="19">
        <f>SUMIFS(Table169[Team 2 GD],Table169[Team 2],$BC11,Table169[Team 1],DQ$3)+SUMIFS(Table169[Team 1 GD],Table169[Team 1],$BC11,Table169[Team 2],DQ$3)</f>
        <v>0</v>
      </c>
      <c r="DS11" s="17" t="s">
        <v>101</v>
      </c>
      <c r="DT11" s="19">
        <f>SUMIFS(Table169[Team 2 Goals],Table169[Team 2],$BC11,Table169[Team 1],DT$3)+SUMIFS(Table169[Team 1 Goals],Table169[Team 1],$BC11,Table169[Team 2],DT$3)</f>
        <v>0</v>
      </c>
      <c r="DU11" s="19">
        <f>SUMIFS(Table169[Team 2 Goals],Table169[Team 2],$BC11,Table169[Team 1],DU$3)+SUMIFS(Table169[Team 1 Goals],Table169[Team 1],$BC11,Table169[Team 2],DU$3)</f>
        <v>0</v>
      </c>
      <c r="DV11" s="19">
        <f>SUMIFS(Table169[Team 2 Goals],Table169[Team 2],$BC11,Table169[Team 1],DV$3)+SUMIFS(Table169[Team 1 Goals],Table169[Team 1],$BC11,Table169[Team 2],DV$3)</f>
        <v>0</v>
      </c>
      <c r="DW11" s="19">
        <f>SUMIFS(Table169[Team 2 Goals],Table169[Team 2],$BC11,Table169[Team 1],DW$3)+SUMIFS(Table169[Team 1 Goals],Table169[Team 1],$BC11,Table169[Team 2],DW$3)</f>
        <v>0</v>
      </c>
      <c r="DX11" s="19">
        <f>SUMIFS(Table169[Team 2 Goals],Table169[Team 2],$BC11,Table169[Team 1],DX$3)+SUMIFS(Table169[Team 1 Goals],Table169[Team 1],$BC11,Table169[Team 2],DX$3)</f>
        <v>0</v>
      </c>
      <c r="DY11" s="19">
        <f>SUMIFS(Table169[Team 2 Goals],Table169[Team 2],$BC11,Table169[Team 1],DY$3)+SUMIFS(Table169[Team 1 Goals],Table169[Team 1],$BC11,Table169[Team 2],DY$3)</f>
        <v>0</v>
      </c>
      <c r="DZ11" s="19">
        <f>SUMIFS(Table169[Team 2 Goals],Table169[Team 2],$BC11,Table169[Team 1],DZ$3)+SUMIFS(Table169[Team 1 Goals],Table169[Team 1],$BC11,Table169[Team 2],DZ$3)</f>
        <v>0</v>
      </c>
      <c r="EA11" s="19">
        <f>SUMIFS(Table169[Team 2 Goals],Table169[Team 2],$BC11,Table169[Team 1],EA$3)+SUMIFS(Table169[Team 1 Goals],Table169[Team 1],$BC11,Table169[Team 2],EA$3)</f>
        <v>0</v>
      </c>
      <c r="EB11" s="19">
        <f>SUMIFS(Table169[Team 2 Goals],Table169[Team 2],$BC11,Table169[Team 1],EB$3)+SUMIFS(Table169[Team 1 Goals],Table169[Team 1],$BC11,Table169[Team 2],EB$3)</f>
        <v>0</v>
      </c>
      <c r="EC11" s="19">
        <f>SUMIFS(Table169[Team 2 Goals],Table169[Team 2],$BC11,Table169[Team 1],EC$3)+SUMIFS(Table169[Team 1 Goals],Table169[Team 1],$BC11,Table169[Team 2],EC$3)</f>
        <v>0</v>
      </c>
      <c r="ED11" s="19">
        <f>SUMIFS(Table169[Team 2 Goals],Table169[Team 2],$BC11,Table169[Team 1],ED$3)+SUMIFS(Table169[Team 1 Goals],Table169[Team 1],$BC11,Table169[Team 2],ED$3)</f>
        <v>0</v>
      </c>
      <c r="EE11" s="19">
        <f>SUMIFS(Table169[Team 2 Goals],Table169[Team 2],$BC11,Table169[Team 1],EE$3)+SUMIFS(Table169[Team 1 Goals],Table169[Team 1],$BC11,Table169[Team 2],EE$3)</f>
        <v>0</v>
      </c>
      <c r="EF11" s="19">
        <f>SUMIFS(Table169[Team 2 Goals],Table169[Team 2],$BC11,Table169[Team 1],EF$3)+SUMIFS(Table169[Team 1 Goals],Table169[Team 1],$BC11,Table169[Team 2],EF$3)</f>
        <v>0</v>
      </c>
      <c r="EG11" s="19">
        <f>SUMIFS(Table169[Team 2 Goals],Table169[Team 2],$BC11,Table169[Team 1],EG$3)+SUMIFS(Table169[Team 1 Goals],Table169[Team 1],$BC11,Table169[Team 2],EG$3)</f>
        <v>0</v>
      </c>
      <c r="EH11" s="19">
        <f>SUMIFS(Table169[Team 2 Goals],Table169[Team 2],$BC11,Table169[Team 1],EH$3)+SUMIFS(Table169[Team 1 Goals],Table169[Team 1],$BC11,Table169[Team 2],EH$3)</f>
        <v>0</v>
      </c>
      <c r="EI11" s="19">
        <f>SUMIFS(Table169[Team 2 Goals],Table169[Team 2],$BC11,Table169[Team 1],EI$3)+SUMIFS(Table169[Team 1 Goals],Table169[Team 1],$BC11,Table169[Team 2],EI$3)</f>
        <v>0</v>
      </c>
      <c r="EJ11" s="19">
        <f>SUMIFS(Table169[Team 2 Goals],Table169[Team 2],$BC11,Table169[Team 1],EJ$3)+SUMIFS(Table169[Team 1 Goals],Table169[Team 1],$BC11,Table169[Team 2],EJ$3)</f>
        <v>0</v>
      </c>
      <c r="EK11" s="19">
        <f>SUMIFS(Table169[Team 2 Goals],Table169[Team 2],$BC11,Table169[Team 1],EK$3)+SUMIFS(Table169[Team 1 Goals],Table169[Team 1],$BC11,Table169[Team 2],EK$3)</f>
        <v>0</v>
      </c>
      <c r="EL11" s="19">
        <f>SUMIFS(Table169[Team 2 Goals],Table169[Team 2],$BC11,Table169[Team 1],EL$3)+SUMIFS(Table169[Team 1 Goals],Table169[Team 1],$BC11,Table169[Team 2],EL$3)</f>
        <v>0</v>
      </c>
      <c r="EM11" s="19">
        <f>SUMIFS(Table169[Team 2 Goals],Table169[Team 2],$BC11,Table169[Team 1],EM$3)+SUMIFS(Table169[Team 1 Goals],Table169[Team 1],$BC11,Table169[Team 2],EM$3)</f>
        <v>0</v>
      </c>
      <c r="EN11" s="19">
        <f>SUMIFS(Table169[Team 2 Goals],Table169[Team 2],$BC11,Table169[Team 1],EN$3)+SUMIFS(Table169[Team 1 Goals],Table169[Team 1],$BC11,Table169[Team 2],EN$3)</f>
        <v>0</v>
      </c>
      <c r="EO11" s="19">
        <f>SUMIFS(Table169[Team 2 Goals],Table169[Team 2],$BC11,Table169[Team 1],EO$3)+SUMIFS(Table169[Team 1 Goals],Table169[Team 1],$BC11,Table169[Team 2],EO$3)</f>
        <v>0</v>
      </c>
      <c r="EP11" s="19">
        <f>SUMIFS(Table169[Team 2 Goals],Table169[Team 2],$BC11,Table169[Team 1],EP$3)+SUMIFS(Table169[Team 1 Goals],Table169[Team 1],$BC11,Table169[Team 2],EP$3)</f>
        <v>0</v>
      </c>
      <c r="EQ11" s="19">
        <f>SUMIFS(Table169[Team 2 Goals],Table169[Team 2],$BC11,Table169[Team 1],EQ$3)+SUMIFS(Table169[Team 1 Goals],Table169[Team 1],$BC11,Table169[Team 2],EQ$3)</f>
        <v>0</v>
      </c>
      <c r="ER11" s="19">
        <f>SUMIFS(Table169[Team 2 Goals],Table169[Team 2],$BC11,Table169[Team 1],ER$3)+SUMIFS(Table169[Team 1 Goals],Table169[Team 1],$BC11,Table169[Team 2],ER$3)</f>
        <v>0</v>
      </c>
      <c r="ES11" s="19">
        <f>SUMIFS(Table169[Team 2 Goals],Table169[Team 2],$BC11,Table169[Team 1],ES$3)+SUMIFS(Table169[Team 1 Goals],Table169[Team 1],$BC11,Table169[Team 2],ES$3)</f>
        <v>0</v>
      </c>
      <c r="ET11" s="19">
        <f>SUMIFS(Table169[Team 2 Goals],Table169[Team 2],$BC11,Table169[Team 1],ET$3)+SUMIFS(Table169[Team 1 Goals],Table169[Team 1],$BC11,Table169[Team 2],ET$3)</f>
        <v>0</v>
      </c>
      <c r="EU11" s="19">
        <f>SUMIFS(Table169[Team 2 Goals],Table169[Team 2],$BC11,Table169[Team 1],EU$3)+SUMIFS(Table169[Team 1 Goals],Table169[Team 1],$BC11,Table169[Team 2],EU$3)</f>
        <v>0</v>
      </c>
      <c r="EV11" s="19">
        <f>SUMIFS(Table169[Team 2 Goals],Table169[Team 2],$BC11,Table169[Team 1],EV$3)+SUMIFS(Table169[Team 1 Goals],Table169[Team 1],$BC11,Table169[Team 2],EV$3)</f>
        <v>0</v>
      </c>
      <c r="EW11" s="19">
        <f>SUMIFS(Table169[Team 2 Goals],Table169[Team 2],$BC11,Table169[Team 1],EW$3)+SUMIFS(Table169[Team 1 Goals],Table169[Team 1],$BC11,Table169[Team 2],EW$3)</f>
        <v>0</v>
      </c>
      <c r="EX11" s="19">
        <f>SUMIFS(Table169[Team 2 Goals],Table169[Team 2],$BC11,Table169[Team 1],EX$3)+SUMIFS(Table169[Team 1 Goals],Table169[Team 1],$BC11,Table169[Team 2],EX$3)</f>
        <v>0</v>
      </c>
      <c r="EY11" s="19">
        <f>SUMIFS(Table169[Team 2 Goals],Table169[Team 2],$BC11,Table169[Team 1],EY$3)+SUMIFS(Table169[Team 1 Goals],Table169[Team 1],$BC11,Table169[Team 2],EY$3)</f>
        <v>0</v>
      </c>
      <c r="FA11" s="72"/>
      <c r="FB11" s="72"/>
    </row>
    <row r="12" spans="1:159" s="17" customFormat="1" ht="30" customHeight="1" x14ac:dyDescent="0.25">
      <c r="A12" s="70"/>
      <c r="B12" s="5">
        <v>9</v>
      </c>
      <c r="C12" s="5" t="s">
        <v>121</v>
      </c>
      <c r="D12" s="28">
        <v>44888</v>
      </c>
      <c r="E12" s="5" t="s">
        <v>15</v>
      </c>
      <c r="F12" s="29">
        <v>0.91666666666666663</v>
      </c>
      <c r="G12" s="30">
        <f t="shared" si="0"/>
        <v>44888.458333333328</v>
      </c>
      <c r="H12" s="5" t="s">
        <v>27</v>
      </c>
      <c r="I12" s="67"/>
      <c r="J12" s="5" t="str">
        <f>IF(Table169[[#This Row],[SCORE]]="","",IF(O12=P12,"Draw",IF(O12&gt;P12,K12,L12)))</f>
        <v/>
      </c>
      <c r="K12" s="17" t="str">
        <f>IF(Table169[[#This Row],[TEAMS]]="","",LEFT(H12,FIND(" -",H12,1)-1))</f>
        <v>Belgium</v>
      </c>
      <c r="L12" s="17" t="str">
        <f>IF(Table169[[#This Row],[TEAMS]]="","",MID(H12,FIND("-",H12,1)+2,LEN(H12)-FIND("-",H12,1)+2))</f>
        <v>Canada</v>
      </c>
      <c r="M12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12" s="17" t="str">
        <f>IF(Table169[[#This Row],[Winner]]=Table169[[#This Row],[Team 1]],Table169[[#This Row],[Team 2]],IF(Table169[[#This Row],[Winner]]=Table169[[#This Row],[Team 2]],Table169[[#This Row],[Team 1]],""))</f>
        <v/>
      </c>
      <c r="O12" s="17" t="str">
        <f>IF(Table169[[#This Row],[SCORE]]="","",LEFT(I12,FIND(":",I12,1)-1)*1)</f>
        <v/>
      </c>
      <c r="P12" s="17" t="str">
        <f>IF(Table169[[#This Row],[SCORE]]="","",MID(I12,FIND(":",I12,1)+1,LEN(I12)-FIND(":",I12,1)+1)*1)</f>
        <v/>
      </c>
      <c r="Q12" s="17" t="str">
        <f>IF(OR(Table169[[#This Row],[Team 1 Goals]]="",Table169[[#This Row],[Team 2 Goals]]=""),"",Table169[[#This Row],[Team 1 Goals]]-Table169[[#This Row],[Team 2 Goals]])</f>
        <v/>
      </c>
      <c r="R12" s="17" t="str">
        <f>IF(OR(Table169[[#This Row],[Team 1 Goals]]="",Table169[[#This Row],[Team 2 Goals]]=""),"",Table169[[#This Row],[Team 2 Goals]]-Table169[[#This Row],[Team 1 Goals]])</f>
        <v/>
      </c>
      <c r="S12" s="17" t="str">
        <f>IF(Table169[[#This Row],[SCORE]]="","",IF(Table169[[#This Row],[WINNER / RESULT]]="Draw",1,IF(Table169[[#This Row],[WINNER / RESULT]]=Table169[[#This Row],[Team 1]],3,0)))</f>
        <v/>
      </c>
      <c r="T12" s="17" t="str">
        <f>IF(Table169[[#This Row],[SCORE]]="","",IF(Table169[[#This Row],[WINNER / RESULT]]="Draw",1,IF(Table169[[#This Row],[WINNER / RESULT]]=Table169[[#This Row],[Team 2]],3,0)))</f>
        <v/>
      </c>
      <c r="V12" s="4" t="s">
        <v>18</v>
      </c>
      <c r="Z12" s="4" t="s">
        <v>20</v>
      </c>
      <c r="AA12" s="43">
        <v>1</v>
      </c>
      <c r="AB12" s="44" t="str">
        <f ca="1">IFERROR(INDEX(AJ:AJ,MATCH("1"&amp;Z12,AT:AT,0),1),"")</f>
        <v>England</v>
      </c>
      <c r="AC12" s="44" t="str">
        <f ca="1">IF(AB12="","",VLOOKUP(AB12,AJ:AO,2,FALSE)&amp;"-"&amp;VLOOKUP(AB12,AJ:AO,3,FALSE)&amp;"-"&amp;VLOOKUP(AB12,AJ:AO,4,FALSE))</f>
        <v>0-0-0</v>
      </c>
      <c r="AD12" s="44">
        <f ca="1">IF(AB12="","",VLOOKUP(AB12,AJ:AQ,8,FALSE))</f>
        <v>0</v>
      </c>
      <c r="AE12" s="45">
        <f ca="1">IF(AB12="","",VLOOKUP(AB12,AJ:AT,5,FALSE))</f>
        <v>0</v>
      </c>
      <c r="AI12" s="17" t="s">
        <v>20</v>
      </c>
      <c r="AJ12" s="17" t="s">
        <v>98</v>
      </c>
      <c r="AK12" s="17">
        <f>COUNTIF(Table169[Winner],AJ12)</f>
        <v>0</v>
      </c>
      <c r="AL12" s="17">
        <f>COUNTIFS(Table169[Team 2],AJ12,Table169[WINNER / RESULT],"Draw")+COUNTIFS(Table169[Team 1],AJ12,Table169[WINNER / RESULT],"Draw")</f>
        <v>0</v>
      </c>
      <c r="AM12" s="17">
        <f>COUNTIF(Table169[Loser],AJ12)</f>
        <v>0</v>
      </c>
      <c r="AN12" s="17">
        <f>AL12+(3*AK12)</f>
        <v>0</v>
      </c>
      <c r="AO12" s="17">
        <f>SUMIFS(Table169[Team 1 Goals],Table169[Team 1],AJ12)+SUMIFS(Table169[Team 2 Goals],Table169[Team 2],AJ12)</f>
        <v>0</v>
      </c>
      <c r="AP12" s="17">
        <f>SUMIFS(Table169[Team 2 Goals],Table169[Team 1],AJ12)+SUMIFS(Table169[Team 1 Goals],Table169[Team 2],AJ12)</f>
        <v>0</v>
      </c>
      <c r="AQ12" s="17">
        <f>AO12-AP12</f>
        <v>0</v>
      </c>
      <c r="AR12" s="17">
        <f ca="1">RANK(BA12,$BA$9:$BA$12,1)</f>
        <v>4</v>
      </c>
      <c r="AS12" s="17" t="str">
        <f t="shared" si="1"/>
        <v/>
      </c>
      <c r="AT12" s="17" t="str">
        <f ca="1">IF(AS12="",AR12&amp;AI12,AS12&amp;AI12)</f>
        <v>4B</v>
      </c>
      <c r="AU12" s="17">
        <f>RANK(AN12,AN9:AN12)+(RANK(AQ12,AQ9:AQ12)/10)+(RANK(AO12,AO9:AO12)/100)</f>
        <v>1.1100000000000001</v>
      </c>
      <c r="AV12" s="17">
        <f>RANK(AU12,$AU$9:$AU$12,1)</f>
        <v>1</v>
      </c>
      <c r="AW12" s="17" cm="1">
        <f t="array" aca="1" ref="AW12" ca="1">SUMPRODUCT((OFFSET($BD$3:$CI$3,MATCH($AJ12,$BC$4:$BC$35,0),0))*((IF($AV10=$AV12,$BD$3:$CI$3=$AJ10,0))+(IF($AV9=$AV12,$BD$3:$CI$3=$AJ9,0))+(IF($AV11=$AV12,$BD$3:$CI$3=$AJ11,0))))</f>
        <v>0</v>
      </c>
      <c r="AX12" s="17" cm="1">
        <f t="array" aca="1" ref="AX12" ca="1">SUMPRODUCT((OFFSET($CL$3:$DQ$3,MATCH($AJ12,$CK$4:$CK$35,0),0))*((IF($AV10=$AV12,$CL$3:$DQ$3=$AJ10,0))+(IF($AV9=$AV12,$CL$3:$DQ$3=$AJ9,0))+(IF($AV11=$AV12,$CL$3:$DQ$3=$AJ11,0))))</f>
        <v>0</v>
      </c>
      <c r="AY12" s="17" cm="1">
        <f t="array" aca="1" ref="AY12" ca="1">SUMPRODUCT((OFFSET($DT$3:$EY$3,MATCH($AJ12,$DS$4:$DS$35,0),0))*((IF($AV10=$AV12,$DT$3:$EY$3=$AJ10,0))+(IF($AV9=$AV12,$DT$3:$EY$3=$AJ9,0))+(IF($AV11=$AV12,$DT$3:$EY$3=$AJ11,0))))</f>
        <v>0</v>
      </c>
      <c r="AZ12" s="17">
        <f ca="1">(AW12/1000)+(AX12/10000)+(AY12/100000)+(ROW(AY9)/10000000)</f>
        <v>8.9999999999999996E-7</v>
      </c>
      <c r="BA12" s="17">
        <f ca="1">+AU12-AZ12</f>
        <v>1.1099991</v>
      </c>
      <c r="BC12" s="17" t="s">
        <v>88</v>
      </c>
      <c r="BD12" s="19">
        <f>SUMIFS(Table169[Team 2 Points],Table169[Team 2],$BC12,Table169[Team 1],BD$3)+SUMIFS(Table169[Team 1 Points],Table169[Team 1],$BC12,Table169[Team 2],BD$3)</f>
        <v>0</v>
      </c>
      <c r="BE12" s="19">
        <f>SUMIFS(Table169[Team 2 Points],Table169[Team 2],$BC12,Table169[Team 1],BE$3)+SUMIFS(Table169[Team 1 Points],Table169[Team 1],$BC12,Table169[Team 2],BE$3)</f>
        <v>0</v>
      </c>
      <c r="BF12" s="19">
        <f>SUMIFS(Table169[Team 2 Points],Table169[Team 2],$BC12,Table169[Team 1],BF$3)+SUMIFS(Table169[Team 1 Points],Table169[Team 1],$BC12,Table169[Team 2],BF$3)</f>
        <v>0</v>
      </c>
      <c r="BG12" s="19">
        <f>SUMIFS(Table169[Team 2 Points],Table169[Team 2],$BC12,Table169[Team 1],BG$3)+SUMIFS(Table169[Team 1 Points],Table169[Team 1],$BC12,Table169[Team 2],BG$3)</f>
        <v>0</v>
      </c>
      <c r="BH12" s="19">
        <f>SUMIFS(Table169[Team 2 Points],Table169[Team 2],$BC12,Table169[Team 1],BH$3)+SUMIFS(Table169[Team 1 Points],Table169[Team 1],$BC12,Table169[Team 2],BH$3)</f>
        <v>0</v>
      </c>
      <c r="BI12" s="19">
        <f>SUMIFS(Table169[Team 2 Points],Table169[Team 2],$BC12,Table169[Team 1],BI$3)+SUMIFS(Table169[Team 1 Points],Table169[Team 1],$BC12,Table169[Team 2],BI$3)</f>
        <v>0</v>
      </c>
      <c r="BJ12" s="19">
        <f>SUMIFS(Table169[Team 2 Points],Table169[Team 2],$BC12,Table169[Team 1],BJ$3)+SUMIFS(Table169[Team 1 Points],Table169[Team 1],$BC12,Table169[Team 2],BJ$3)</f>
        <v>0</v>
      </c>
      <c r="BK12" s="19">
        <f>SUMIFS(Table169[Team 2 Points],Table169[Team 2],$BC12,Table169[Team 1],BK$3)+SUMIFS(Table169[Team 1 Points],Table169[Team 1],$BC12,Table169[Team 2],BK$3)</f>
        <v>0</v>
      </c>
      <c r="BL12" s="19">
        <f>SUMIFS(Table169[Team 2 Points],Table169[Team 2],$BC12,Table169[Team 1],BL$3)+SUMIFS(Table169[Team 1 Points],Table169[Team 1],$BC12,Table169[Team 2],BL$3)</f>
        <v>0</v>
      </c>
      <c r="BM12" s="19">
        <f>SUMIFS(Table169[Team 2 Points],Table169[Team 2],$BC12,Table169[Team 1],BM$3)+SUMIFS(Table169[Team 1 Points],Table169[Team 1],$BC12,Table169[Team 2],BM$3)</f>
        <v>0</v>
      </c>
      <c r="BN12" s="19">
        <f>SUMIFS(Table169[Team 2 Points],Table169[Team 2],$BC12,Table169[Team 1],BN$3)+SUMIFS(Table169[Team 1 Points],Table169[Team 1],$BC12,Table169[Team 2],BN$3)</f>
        <v>0</v>
      </c>
      <c r="BO12" s="19">
        <f>SUMIFS(Table169[Team 2 Points],Table169[Team 2],$BC12,Table169[Team 1],BO$3)+SUMIFS(Table169[Team 1 Points],Table169[Team 1],$BC12,Table169[Team 2],BO$3)</f>
        <v>0</v>
      </c>
      <c r="BP12" s="19">
        <f>SUMIFS(Table169[Team 2 Points],Table169[Team 2],$BC12,Table169[Team 1],BP$3)+SUMIFS(Table169[Team 1 Points],Table169[Team 1],$BC12,Table169[Team 2],BP$3)</f>
        <v>0</v>
      </c>
      <c r="BQ12" s="19">
        <f>SUMIFS(Table169[Team 2 Points],Table169[Team 2],$BC12,Table169[Team 1],BQ$3)+SUMIFS(Table169[Team 1 Points],Table169[Team 1],$BC12,Table169[Team 2],BQ$3)</f>
        <v>0</v>
      </c>
      <c r="BR12" s="19">
        <f>SUMIFS(Table169[Team 2 Points],Table169[Team 2],$BC12,Table169[Team 1],BR$3)+SUMIFS(Table169[Team 1 Points],Table169[Team 1],$BC12,Table169[Team 2],BR$3)</f>
        <v>0</v>
      </c>
      <c r="BS12" s="19">
        <f>SUMIFS(Table169[Team 2 Points],Table169[Team 2],$BC12,Table169[Team 1],BS$3)+SUMIFS(Table169[Team 1 Points],Table169[Team 1],$BC12,Table169[Team 2],BS$3)</f>
        <v>0</v>
      </c>
      <c r="BT12" s="19">
        <f>SUMIFS(Table169[Team 2 Points],Table169[Team 2],$BC12,Table169[Team 1],BT$3)+SUMIFS(Table169[Team 1 Points],Table169[Team 1],$BC12,Table169[Team 2],BT$3)</f>
        <v>0</v>
      </c>
      <c r="BU12" s="19">
        <f>SUMIFS(Table169[Team 2 Points],Table169[Team 2],$BC12,Table169[Team 1],BU$3)+SUMIFS(Table169[Team 1 Points],Table169[Team 1],$BC12,Table169[Team 2],BU$3)</f>
        <v>0</v>
      </c>
      <c r="BV12" s="19">
        <f>SUMIFS(Table169[Team 2 Points],Table169[Team 2],$BC12,Table169[Team 1],BV$3)+SUMIFS(Table169[Team 1 Points],Table169[Team 1],$BC12,Table169[Team 2],BV$3)</f>
        <v>0</v>
      </c>
      <c r="BW12" s="19">
        <f>SUMIFS(Table169[Team 2 Points],Table169[Team 2],$BC12,Table169[Team 1],BW$3)+SUMIFS(Table169[Team 1 Points],Table169[Team 1],$BC12,Table169[Team 2],BW$3)</f>
        <v>0</v>
      </c>
      <c r="BX12" s="19">
        <f>SUMIFS(Table169[Team 2 Points],Table169[Team 2],$BC12,Table169[Team 1],BX$3)+SUMIFS(Table169[Team 1 Points],Table169[Team 1],$BC12,Table169[Team 2],BX$3)</f>
        <v>0</v>
      </c>
      <c r="BY12" s="19">
        <f>SUMIFS(Table169[Team 2 Points],Table169[Team 2],$BC12,Table169[Team 1],BY$3)+SUMIFS(Table169[Team 1 Points],Table169[Team 1],$BC12,Table169[Team 2],BY$3)</f>
        <v>0</v>
      </c>
      <c r="BZ12" s="19">
        <f>SUMIFS(Table169[Team 2 Points],Table169[Team 2],$BC12,Table169[Team 1],BZ$3)+SUMIFS(Table169[Team 1 Points],Table169[Team 1],$BC12,Table169[Team 2],BZ$3)</f>
        <v>0</v>
      </c>
      <c r="CA12" s="19">
        <f>SUMIFS(Table169[Team 2 Points],Table169[Team 2],$BC12,Table169[Team 1],CA$3)+SUMIFS(Table169[Team 1 Points],Table169[Team 1],$BC12,Table169[Team 2],CA$3)</f>
        <v>0</v>
      </c>
      <c r="CB12" s="19">
        <f>SUMIFS(Table169[Team 2 Points],Table169[Team 2],$BC12,Table169[Team 1],CB$3)+SUMIFS(Table169[Team 1 Points],Table169[Team 1],$BC12,Table169[Team 2],CB$3)</f>
        <v>0</v>
      </c>
      <c r="CC12" s="19">
        <f>SUMIFS(Table169[Team 2 Points],Table169[Team 2],$BC12,Table169[Team 1],CC$3)+SUMIFS(Table169[Team 1 Points],Table169[Team 1],$BC12,Table169[Team 2],CC$3)</f>
        <v>0</v>
      </c>
      <c r="CD12" s="19">
        <f>SUMIFS(Table169[Team 2 Points],Table169[Team 2],$BC12,Table169[Team 1],CD$3)+SUMIFS(Table169[Team 1 Points],Table169[Team 1],$BC12,Table169[Team 2],CD$3)</f>
        <v>0</v>
      </c>
      <c r="CE12" s="19">
        <f>SUMIFS(Table169[Team 2 Points],Table169[Team 2],$BC12,Table169[Team 1],CE$3)+SUMIFS(Table169[Team 1 Points],Table169[Team 1],$BC12,Table169[Team 2],CE$3)</f>
        <v>0</v>
      </c>
      <c r="CF12" s="19">
        <f>SUMIFS(Table169[Team 2 Points],Table169[Team 2],$BC12,Table169[Team 1],CF$3)+SUMIFS(Table169[Team 1 Points],Table169[Team 1],$BC12,Table169[Team 2],CF$3)</f>
        <v>0</v>
      </c>
      <c r="CG12" s="19">
        <f>SUMIFS(Table169[Team 2 Points],Table169[Team 2],$BC12,Table169[Team 1],CG$3)+SUMIFS(Table169[Team 1 Points],Table169[Team 1],$BC12,Table169[Team 2],CG$3)</f>
        <v>0</v>
      </c>
      <c r="CH12" s="19">
        <f>SUMIFS(Table169[Team 2 Points],Table169[Team 2],$BC12,Table169[Team 1],CH$3)+SUMIFS(Table169[Team 1 Points],Table169[Team 1],$BC12,Table169[Team 2],CH$3)</f>
        <v>0</v>
      </c>
      <c r="CI12" s="19">
        <f>SUMIFS(Table169[Team 2 Points],Table169[Team 2],$BC12,Table169[Team 1],CI$3)+SUMIFS(Table169[Team 1 Points],Table169[Team 1],$BC12,Table169[Team 2],CI$3)</f>
        <v>0</v>
      </c>
      <c r="CK12" s="17" t="s">
        <v>88</v>
      </c>
      <c r="CL12" s="19">
        <f>SUMIFS(Table169[Team 2 GD],Table169[Team 2],$BC12,Table169[Team 1],CL$3)+SUMIFS(Table169[Team 1 GD],Table169[Team 1],$BC12,Table169[Team 2],CL$3)</f>
        <v>0</v>
      </c>
      <c r="CM12" s="19">
        <f>SUMIFS(Table169[Team 2 GD],Table169[Team 2],$BC12,Table169[Team 1],CM$3)+SUMIFS(Table169[Team 1 GD],Table169[Team 1],$BC12,Table169[Team 2],CM$3)</f>
        <v>0</v>
      </c>
      <c r="CN12" s="19">
        <f>SUMIFS(Table169[Team 2 GD],Table169[Team 2],$BC12,Table169[Team 1],CN$3)+SUMIFS(Table169[Team 1 GD],Table169[Team 1],$BC12,Table169[Team 2],CN$3)</f>
        <v>0</v>
      </c>
      <c r="CO12" s="19">
        <f>SUMIFS(Table169[Team 2 GD],Table169[Team 2],$BC12,Table169[Team 1],CO$3)+SUMIFS(Table169[Team 1 GD],Table169[Team 1],$BC12,Table169[Team 2],CO$3)</f>
        <v>0</v>
      </c>
      <c r="CP12" s="19">
        <f>SUMIFS(Table169[Team 2 GD],Table169[Team 2],$BC12,Table169[Team 1],CP$3)+SUMIFS(Table169[Team 1 GD],Table169[Team 1],$BC12,Table169[Team 2],CP$3)</f>
        <v>0</v>
      </c>
      <c r="CQ12" s="19">
        <f>SUMIFS(Table169[Team 2 GD],Table169[Team 2],$BC12,Table169[Team 1],CQ$3)+SUMIFS(Table169[Team 1 GD],Table169[Team 1],$BC12,Table169[Team 2],CQ$3)</f>
        <v>0</v>
      </c>
      <c r="CR12" s="19">
        <f>SUMIFS(Table169[Team 2 GD],Table169[Team 2],$BC12,Table169[Team 1],CR$3)+SUMIFS(Table169[Team 1 GD],Table169[Team 1],$BC12,Table169[Team 2],CR$3)</f>
        <v>0</v>
      </c>
      <c r="CS12" s="19">
        <f>SUMIFS(Table169[Team 2 GD],Table169[Team 2],$BC12,Table169[Team 1],CS$3)+SUMIFS(Table169[Team 1 GD],Table169[Team 1],$BC12,Table169[Team 2],CS$3)</f>
        <v>0</v>
      </c>
      <c r="CT12" s="19">
        <f>SUMIFS(Table169[Team 2 GD],Table169[Team 2],$BC12,Table169[Team 1],CT$3)+SUMIFS(Table169[Team 1 GD],Table169[Team 1],$BC12,Table169[Team 2],CT$3)</f>
        <v>0</v>
      </c>
      <c r="CU12" s="19">
        <f>SUMIFS(Table169[Team 2 GD],Table169[Team 2],$BC12,Table169[Team 1],CU$3)+SUMIFS(Table169[Team 1 GD],Table169[Team 1],$BC12,Table169[Team 2],CU$3)</f>
        <v>0</v>
      </c>
      <c r="CV12" s="19">
        <f>SUMIFS(Table169[Team 2 GD],Table169[Team 2],$BC12,Table169[Team 1],CV$3)+SUMIFS(Table169[Team 1 GD],Table169[Team 1],$BC12,Table169[Team 2],CV$3)</f>
        <v>0</v>
      </c>
      <c r="CW12" s="19">
        <f>SUMIFS(Table169[Team 2 GD],Table169[Team 2],$BC12,Table169[Team 1],CW$3)+SUMIFS(Table169[Team 1 GD],Table169[Team 1],$BC12,Table169[Team 2],CW$3)</f>
        <v>0</v>
      </c>
      <c r="CX12" s="19">
        <f>SUMIFS(Table169[Team 2 GD],Table169[Team 2],$BC12,Table169[Team 1],CX$3)+SUMIFS(Table169[Team 1 GD],Table169[Team 1],$BC12,Table169[Team 2],CX$3)</f>
        <v>0</v>
      </c>
      <c r="CY12" s="19">
        <f>SUMIFS(Table169[Team 2 GD],Table169[Team 2],$BC12,Table169[Team 1],CY$3)+SUMIFS(Table169[Team 1 GD],Table169[Team 1],$BC12,Table169[Team 2],CY$3)</f>
        <v>0</v>
      </c>
      <c r="CZ12" s="19">
        <f>SUMIFS(Table169[Team 2 GD],Table169[Team 2],$BC12,Table169[Team 1],CZ$3)+SUMIFS(Table169[Team 1 GD],Table169[Team 1],$BC12,Table169[Team 2],CZ$3)</f>
        <v>0</v>
      </c>
      <c r="DA12" s="19">
        <f>SUMIFS(Table169[Team 2 GD],Table169[Team 2],$BC12,Table169[Team 1],DA$3)+SUMIFS(Table169[Team 1 GD],Table169[Team 1],$BC12,Table169[Team 2],DA$3)</f>
        <v>0</v>
      </c>
      <c r="DB12" s="19">
        <f>SUMIFS(Table169[Team 2 GD],Table169[Team 2],$BC12,Table169[Team 1],DB$3)+SUMIFS(Table169[Team 1 GD],Table169[Team 1],$BC12,Table169[Team 2],DB$3)</f>
        <v>0</v>
      </c>
      <c r="DC12" s="19">
        <f>SUMIFS(Table169[Team 2 GD],Table169[Team 2],$BC12,Table169[Team 1],DC$3)+SUMIFS(Table169[Team 1 GD],Table169[Team 1],$BC12,Table169[Team 2],DC$3)</f>
        <v>0</v>
      </c>
      <c r="DD12" s="19">
        <f>SUMIFS(Table169[Team 2 GD],Table169[Team 2],$BC12,Table169[Team 1],DD$3)+SUMIFS(Table169[Team 1 GD],Table169[Team 1],$BC12,Table169[Team 2],DD$3)</f>
        <v>0</v>
      </c>
      <c r="DE12" s="19">
        <f>SUMIFS(Table169[Team 2 GD],Table169[Team 2],$BC12,Table169[Team 1],DE$3)+SUMIFS(Table169[Team 1 GD],Table169[Team 1],$BC12,Table169[Team 2],DE$3)</f>
        <v>0</v>
      </c>
      <c r="DF12" s="19">
        <f>SUMIFS(Table169[Team 2 GD],Table169[Team 2],$BC12,Table169[Team 1],DF$3)+SUMIFS(Table169[Team 1 GD],Table169[Team 1],$BC12,Table169[Team 2],DF$3)</f>
        <v>0</v>
      </c>
      <c r="DG12" s="19">
        <f>SUMIFS(Table169[Team 2 GD],Table169[Team 2],$BC12,Table169[Team 1],DG$3)+SUMIFS(Table169[Team 1 GD],Table169[Team 1],$BC12,Table169[Team 2],DG$3)</f>
        <v>0</v>
      </c>
      <c r="DH12" s="19">
        <f>SUMIFS(Table169[Team 2 GD],Table169[Team 2],$BC12,Table169[Team 1],DH$3)+SUMIFS(Table169[Team 1 GD],Table169[Team 1],$BC12,Table169[Team 2],DH$3)</f>
        <v>0</v>
      </c>
      <c r="DI12" s="19">
        <f>SUMIFS(Table169[Team 2 GD],Table169[Team 2],$BC12,Table169[Team 1],DI$3)+SUMIFS(Table169[Team 1 GD],Table169[Team 1],$BC12,Table169[Team 2],DI$3)</f>
        <v>0</v>
      </c>
      <c r="DJ12" s="19">
        <f>SUMIFS(Table169[Team 2 GD],Table169[Team 2],$BC12,Table169[Team 1],DJ$3)+SUMIFS(Table169[Team 1 GD],Table169[Team 1],$BC12,Table169[Team 2],DJ$3)</f>
        <v>0</v>
      </c>
      <c r="DK12" s="19">
        <f>SUMIFS(Table169[Team 2 GD],Table169[Team 2],$BC12,Table169[Team 1],DK$3)+SUMIFS(Table169[Team 1 GD],Table169[Team 1],$BC12,Table169[Team 2],DK$3)</f>
        <v>0</v>
      </c>
      <c r="DL12" s="19">
        <f>SUMIFS(Table169[Team 2 GD],Table169[Team 2],$BC12,Table169[Team 1],DL$3)+SUMIFS(Table169[Team 1 GD],Table169[Team 1],$BC12,Table169[Team 2],DL$3)</f>
        <v>0</v>
      </c>
      <c r="DM12" s="19">
        <f>SUMIFS(Table169[Team 2 GD],Table169[Team 2],$BC12,Table169[Team 1],DM$3)+SUMIFS(Table169[Team 1 GD],Table169[Team 1],$BC12,Table169[Team 2],DM$3)</f>
        <v>0</v>
      </c>
      <c r="DN12" s="19">
        <f>SUMIFS(Table169[Team 2 GD],Table169[Team 2],$BC12,Table169[Team 1],DN$3)+SUMIFS(Table169[Team 1 GD],Table169[Team 1],$BC12,Table169[Team 2],DN$3)</f>
        <v>0</v>
      </c>
      <c r="DO12" s="19">
        <f>SUMIFS(Table169[Team 2 GD],Table169[Team 2],$BC12,Table169[Team 1],DO$3)+SUMIFS(Table169[Team 1 GD],Table169[Team 1],$BC12,Table169[Team 2],DO$3)</f>
        <v>0</v>
      </c>
      <c r="DP12" s="19">
        <f>SUMIFS(Table169[Team 2 GD],Table169[Team 2],$BC12,Table169[Team 1],DP$3)+SUMIFS(Table169[Team 1 GD],Table169[Team 1],$BC12,Table169[Team 2],DP$3)</f>
        <v>0</v>
      </c>
      <c r="DQ12" s="19">
        <f>SUMIFS(Table169[Team 2 GD],Table169[Team 2],$BC12,Table169[Team 1],DQ$3)+SUMIFS(Table169[Team 1 GD],Table169[Team 1],$BC12,Table169[Team 2],DQ$3)</f>
        <v>0</v>
      </c>
      <c r="DS12" s="17" t="s">
        <v>88</v>
      </c>
      <c r="DT12" s="19">
        <f>SUMIFS(Table169[Team 2 Goals],Table169[Team 2],$BC12,Table169[Team 1],DT$3)+SUMIFS(Table169[Team 1 Goals],Table169[Team 1],$BC12,Table169[Team 2],DT$3)</f>
        <v>0</v>
      </c>
      <c r="DU12" s="19">
        <f>SUMIFS(Table169[Team 2 Goals],Table169[Team 2],$BC12,Table169[Team 1],DU$3)+SUMIFS(Table169[Team 1 Goals],Table169[Team 1],$BC12,Table169[Team 2],DU$3)</f>
        <v>0</v>
      </c>
      <c r="DV12" s="19">
        <f>SUMIFS(Table169[Team 2 Goals],Table169[Team 2],$BC12,Table169[Team 1],DV$3)+SUMIFS(Table169[Team 1 Goals],Table169[Team 1],$BC12,Table169[Team 2],DV$3)</f>
        <v>0</v>
      </c>
      <c r="DW12" s="19">
        <f>SUMIFS(Table169[Team 2 Goals],Table169[Team 2],$BC12,Table169[Team 1],DW$3)+SUMIFS(Table169[Team 1 Goals],Table169[Team 1],$BC12,Table169[Team 2],DW$3)</f>
        <v>0</v>
      </c>
      <c r="DX12" s="19">
        <f>SUMIFS(Table169[Team 2 Goals],Table169[Team 2],$BC12,Table169[Team 1],DX$3)+SUMIFS(Table169[Team 1 Goals],Table169[Team 1],$BC12,Table169[Team 2],DX$3)</f>
        <v>0</v>
      </c>
      <c r="DY12" s="19">
        <f>SUMIFS(Table169[Team 2 Goals],Table169[Team 2],$BC12,Table169[Team 1],DY$3)+SUMIFS(Table169[Team 1 Goals],Table169[Team 1],$BC12,Table169[Team 2],DY$3)</f>
        <v>0</v>
      </c>
      <c r="DZ12" s="19">
        <f>SUMIFS(Table169[Team 2 Goals],Table169[Team 2],$BC12,Table169[Team 1],DZ$3)+SUMIFS(Table169[Team 1 Goals],Table169[Team 1],$BC12,Table169[Team 2],DZ$3)</f>
        <v>0</v>
      </c>
      <c r="EA12" s="19">
        <f>SUMIFS(Table169[Team 2 Goals],Table169[Team 2],$BC12,Table169[Team 1],EA$3)+SUMIFS(Table169[Team 1 Goals],Table169[Team 1],$BC12,Table169[Team 2],EA$3)</f>
        <v>0</v>
      </c>
      <c r="EB12" s="19">
        <f>SUMIFS(Table169[Team 2 Goals],Table169[Team 2],$BC12,Table169[Team 1],EB$3)+SUMIFS(Table169[Team 1 Goals],Table169[Team 1],$BC12,Table169[Team 2],EB$3)</f>
        <v>0</v>
      </c>
      <c r="EC12" s="19">
        <f>SUMIFS(Table169[Team 2 Goals],Table169[Team 2],$BC12,Table169[Team 1],EC$3)+SUMIFS(Table169[Team 1 Goals],Table169[Team 1],$BC12,Table169[Team 2],EC$3)</f>
        <v>0</v>
      </c>
      <c r="ED12" s="19">
        <f>SUMIFS(Table169[Team 2 Goals],Table169[Team 2],$BC12,Table169[Team 1],ED$3)+SUMIFS(Table169[Team 1 Goals],Table169[Team 1],$BC12,Table169[Team 2],ED$3)</f>
        <v>0</v>
      </c>
      <c r="EE12" s="19">
        <f>SUMIFS(Table169[Team 2 Goals],Table169[Team 2],$BC12,Table169[Team 1],EE$3)+SUMIFS(Table169[Team 1 Goals],Table169[Team 1],$BC12,Table169[Team 2],EE$3)</f>
        <v>0</v>
      </c>
      <c r="EF12" s="19">
        <f>SUMIFS(Table169[Team 2 Goals],Table169[Team 2],$BC12,Table169[Team 1],EF$3)+SUMIFS(Table169[Team 1 Goals],Table169[Team 1],$BC12,Table169[Team 2],EF$3)</f>
        <v>0</v>
      </c>
      <c r="EG12" s="19">
        <f>SUMIFS(Table169[Team 2 Goals],Table169[Team 2],$BC12,Table169[Team 1],EG$3)+SUMIFS(Table169[Team 1 Goals],Table169[Team 1],$BC12,Table169[Team 2],EG$3)</f>
        <v>0</v>
      </c>
      <c r="EH12" s="19">
        <f>SUMIFS(Table169[Team 2 Goals],Table169[Team 2],$BC12,Table169[Team 1],EH$3)+SUMIFS(Table169[Team 1 Goals],Table169[Team 1],$BC12,Table169[Team 2],EH$3)</f>
        <v>0</v>
      </c>
      <c r="EI12" s="19">
        <f>SUMIFS(Table169[Team 2 Goals],Table169[Team 2],$BC12,Table169[Team 1],EI$3)+SUMIFS(Table169[Team 1 Goals],Table169[Team 1],$BC12,Table169[Team 2],EI$3)</f>
        <v>0</v>
      </c>
      <c r="EJ12" s="19">
        <f>SUMIFS(Table169[Team 2 Goals],Table169[Team 2],$BC12,Table169[Team 1],EJ$3)+SUMIFS(Table169[Team 1 Goals],Table169[Team 1],$BC12,Table169[Team 2],EJ$3)</f>
        <v>0</v>
      </c>
      <c r="EK12" s="19">
        <f>SUMIFS(Table169[Team 2 Goals],Table169[Team 2],$BC12,Table169[Team 1],EK$3)+SUMIFS(Table169[Team 1 Goals],Table169[Team 1],$BC12,Table169[Team 2],EK$3)</f>
        <v>0</v>
      </c>
      <c r="EL12" s="19">
        <f>SUMIFS(Table169[Team 2 Goals],Table169[Team 2],$BC12,Table169[Team 1],EL$3)+SUMIFS(Table169[Team 1 Goals],Table169[Team 1],$BC12,Table169[Team 2],EL$3)</f>
        <v>0</v>
      </c>
      <c r="EM12" s="19">
        <f>SUMIFS(Table169[Team 2 Goals],Table169[Team 2],$BC12,Table169[Team 1],EM$3)+SUMIFS(Table169[Team 1 Goals],Table169[Team 1],$BC12,Table169[Team 2],EM$3)</f>
        <v>0</v>
      </c>
      <c r="EN12" s="19">
        <f>SUMIFS(Table169[Team 2 Goals],Table169[Team 2],$BC12,Table169[Team 1],EN$3)+SUMIFS(Table169[Team 1 Goals],Table169[Team 1],$BC12,Table169[Team 2],EN$3)</f>
        <v>0</v>
      </c>
      <c r="EO12" s="19">
        <f>SUMIFS(Table169[Team 2 Goals],Table169[Team 2],$BC12,Table169[Team 1],EO$3)+SUMIFS(Table169[Team 1 Goals],Table169[Team 1],$BC12,Table169[Team 2],EO$3)</f>
        <v>0</v>
      </c>
      <c r="EP12" s="19">
        <f>SUMIFS(Table169[Team 2 Goals],Table169[Team 2],$BC12,Table169[Team 1],EP$3)+SUMIFS(Table169[Team 1 Goals],Table169[Team 1],$BC12,Table169[Team 2],EP$3)</f>
        <v>0</v>
      </c>
      <c r="EQ12" s="19">
        <f>SUMIFS(Table169[Team 2 Goals],Table169[Team 2],$BC12,Table169[Team 1],EQ$3)+SUMIFS(Table169[Team 1 Goals],Table169[Team 1],$BC12,Table169[Team 2],EQ$3)</f>
        <v>0</v>
      </c>
      <c r="ER12" s="19">
        <f>SUMIFS(Table169[Team 2 Goals],Table169[Team 2],$BC12,Table169[Team 1],ER$3)+SUMIFS(Table169[Team 1 Goals],Table169[Team 1],$BC12,Table169[Team 2],ER$3)</f>
        <v>0</v>
      </c>
      <c r="ES12" s="19">
        <f>SUMIFS(Table169[Team 2 Goals],Table169[Team 2],$BC12,Table169[Team 1],ES$3)+SUMIFS(Table169[Team 1 Goals],Table169[Team 1],$BC12,Table169[Team 2],ES$3)</f>
        <v>0</v>
      </c>
      <c r="ET12" s="19">
        <f>SUMIFS(Table169[Team 2 Goals],Table169[Team 2],$BC12,Table169[Team 1],ET$3)+SUMIFS(Table169[Team 1 Goals],Table169[Team 1],$BC12,Table169[Team 2],ET$3)</f>
        <v>0</v>
      </c>
      <c r="EU12" s="19">
        <f>SUMIFS(Table169[Team 2 Goals],Table169[Team 2],$BC12,Table169[Team 1],EU$3)+SUMIFS(Table169[Team 1 Goals],Table169[Team 1],$BC12,Table169[Team 2],EU$3)</f>
        <v>0</v>
      </c>
      <c r="EV12" s="19">
        <f>SUMIFS(Table169[Team 2 Goals],Table169[Team 2],$BC12,Table169[Team 1],EV$3)+SUMIFS(Table169[Team 1 Goals],Table169[Team 1],$BC12,Table169[Team 2],EV$3)</f>
        <v>0</v>
      </c>
      <c r="EW12" s="19">
        <f>SUMIFS(Table169[Team 2 Goals],Table169[Team 2],$BC12,Table169[Team 1],EW$3)+SUMIFS(Table169[Team 1 Goals],Table169[Team 1],$BC12,Table169[Team 2],EW$3)</f>
        <v>0</v>
      </c>
      <c r="EX12" s="19">
        <f>SUMIFS(Table169[Team 2 Goals],Table169[Team 2],$BC12,Table169[Team 1],EX$3)+SUMIFS(Table169[Team 1 Goals],Table169[Team 1],$BC12,Table169[Team 2],EX$3)</f>
        <v>0</v>
      </c>
      <c r="EY12" s="19">
        <f>SUMIFS(Table169[Team 2 Goals],Table169[Team 2],$BC12,Table169[Team 1],EY$3)+SUMIFS(Table169[Team 1 Goals],Table169[Team 1],$BC12,Table169[Team 2],EY$3)</f>
        <v>0</v>
      </c>
      <c r="FA12" s="72"/>
      <c r="FB12" s="72"/>
    </row>
    <row r="13" spans="1:159" s="17" customFormat="1" ht="30" customHeight="1" x14ac:dyDescent="0.25">
      <c r="A13" s="70"/>
      <c r="B13" s="5">
        <v>10</v>
      </c>
      <c r="C13" s="5" t="s">
        <v>70</v>
      </c>
      <c r="D13" s="28">
        <v>44888</v>
      </c>
      <c r="E13" s="5" t="s">
        <v>14</v>
      </c>
      <c r="F13" s="29">
        <v>0.79166666666666663</v>
      </c>
      <c r="G13" s="30">
        <f t="shared" si="0"/>
        <v>44888.333333333328</v>
      </c>
      <c r="H13" s="5" t="s">
        <v>26</v>
      </c>
      <c r="I13" s="67"/>
      <c r="J13" s="5" t="str">
        <f>IF(Table169[[#This Row],[SCORE]]="","",IF(O13=P13,"Draw",IF(O13&gt;P13,K13,L13)))</f>
        <v/>
      </c>
      <c r="K13" s="17" t="str">
        <f>IF(Table169[[#This Row],[TEAMS]]="","",LEFT(H13,FIND(" -",H13,1)-1))</f>
        <v>Spain</v>
      </c>
      <c r="L13" s="17" t="str">
        <f>IF(Table169[[#This Row],[TEAMS]]="","",MID(H13,FIND("-",H13,1)+2,LEN(H13)-FIND("-",H13,1)+2))</f>
        <v>Costa Rica</v>
      </c>
      <c r="M13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13" s="17" t="str">
        <f>IF(Table169[[#This Row],[Winner]]=Table169[[#This Row],[Team 1]],Table169[[#This Row],[Team 2]],IF(Table169[[#This Row],[Winner]]=Table169[[#This Row],[Team 2]],Table169[[#This Row],[Team 1]],""))</f>
        <v/>
      </c>
      <c r="O13" s="17" t="str">
        <f>IF(Table169[[#This Row],[SCORE]]="","",LEFT(I13,FIND(":",I13,1)-1)*1)</f>
        <v/>
      </c>
      <c r="P13" s="17" t="str">
        <f>IF(Table169[[#This Row],[SCORE]]="","",MID(I13,FIND(":",I13,1)+1,LEN(I13)-FIND(":",I13,1)+1)*1)</f>
        <v/>
      </c>
      <c r="Q13" s="17" t="str">
        <f>IF(OR(Table169[[#This Row],[Team 1 Goals]]="",Table169[[#This Row],[Team 2 Goals]]=""),"",Table169[[#This Row],[Team 1 Goals]]-Table169[[#This Row],[Team 2 Goals]])</f>
        <v/>
      </c>
      <c r="R13" s="17" t="str">
        <f>IF(OR(Table169[[#This Row],[Team 1 Goals]]="",Table169[[#This Row],[Team 2 Goals]]=""),"",Table169[[#This Row],[Team 2 Goals]]-Table169[[#This Row],[Team 1 Goals]])</f>
        <v/>
      </c>
      <c r="S13" s="17" t="str">
        <f>IF(Table169[[#This Row],[SCORE]]="","",IF(Table169[[#This Row],[WINNER / RESULT]]="Draw",1,IF(Table169[[#This Row],[WINNER / RESULT]]=Table169[[#This Row],[Team 1]],3,0)))</f>
        <v/>
      </c>
      <c r="T13" s="17" t="str">
        <f>IF(Table169[[#This Row],[SCORE]]="","",IF(Table169[[#This Row],[WINNER / RESULT]]="Draw",1,IF(Table169[[#This Row],[WINNER / RESULT]]=Table169[[#This Row],[Team 2]],3,0)))</f>
        <v/>
      </c>
      <c r="Z13" s="4" t="s">
        <v>20</v>
      </c>
      <c r="AA13" s="46">
        <v>2</v>
      </c>
      <c r="AB13" s="27" t="str">
        <f ca="1">IFERROR(INDEX(AJ:AJ,MATCH("2"&amp;Z13,AT:AT,0),1),"")</f>
        <v>Iran</v>
      </c>
      <c r="AC13" s="27" t="str">
        <f ca="1">IF(AB13="","",VLOOKUP(AB13,AJ:AO,2,FALSE)&amp;"-"&amp;VLOOKUP(AB13,AJ:AO,3,FALSE)&amp;"-"&amp;VLOOKUP(AB13,AJ:AO,4,FALSE))</f>
        <v>0-0-0</v>
      </c>
      <c r="AD13" s="27">
        <f ca="1">IF(AB13="","",VLOOKUP(AB13,AJ:AQ,8,FALSE))</f>
        <v>0</v>
      </c>
      <c r="AE13" s="47">
        <f ca="1">IF(AB13="","",VLOOKUP(AB13,AJ:AT,5,FALSE))</f>
        <v>0</v>
      </c>
      <c r="AS13" s="17" t="str">
        <f t="shared" si="1"/>
        <v/>
      </c>
      <c r="BC13" s="17" t="s">
        <v>64</v>
      </c>
      <c r="BD13" s="19">
        <f>SUMIFS(Table169[Team 2 Points],Table169[Team 2],$BC13,Table169[Team 1],BD$3)+SUMIFS(Table169[Team 1 Points],Table169[Team 1],$BC13,Table169[Team 2],BD$3)</f>
        <v>0</v>
      </c>
      <c r="BE13" s="19">
        <f>SUMIFS(Table169[Team 2 Points],Table169[Team 2],$BC13,Table169[Team 1],BE$3)+SUMIFS(Table169[Team 1 Points],Table169[Team 1],$BC13,Table169[Team 2],BE$3)</f>
        <v>0</v>
      </c>
      <c r="BF13" s="19">
        <f>SUMIFS(Table169[Team 2 Points],Table169[Team 2],$BC13,Table169[Team 1],BF$3)+SUMIFS(Table169[Team 1 Points],Table169[Team 1],$BC13,Table169[Team 2],BF$3)</f>
        <v>0</v>
      </c>
      <c r="BG13" s="19">
        <f>SUMIFS(Table169[Team 2 Points],Table169[Team 2],$BC13,Table169[Team 1],BG$3)+SUMIFS(Table169[Team 1 Points],Table169[Team 1],$BC13,Table169[Team 2],BG$3)</f>
        <v>0</v>
      </c>
      <c r="BH13" s="19">
        <f>SUMIFS(Table169[Team 2 Points],Table169[Team 2],$BC13,Table169[Team 1],BH$3)+SUMIFS(Table169[Team 1 Points],Table169[Team 1],$BC13,Table169[Team 2],BH$3)</f>
        <v>0</v>
      </c>
      <c r="BI13" s="19">
        <f>SUMIFS(Table169[Team 2 Points],Table169[Team 2],$BC13,Table169[Team 1],BI$3)+SUMIFS(Table169[Team 1 Points],Table169[Team 1],$BC13,Table169[Team 2],BI$3)</f>
        <v>0</v>
      </c>
      <c r="BJ13" s="19">
        <f>SUMIFS(Table169[Team 2 Points],Table169[Team 2],$BC13,Table169[Team 1],BJ$3)+SUMIFS(Table169[Team 1 Points],Table169[Team 1],$BC13,Table169[Team 2],BJ$3)</f>
        <v>0</v>
      </c>
      <c r="BK13" s="19">
        <f>SUMIFS(Table169[Team 2 Points],Table169[Team 2],$BC13,Table169[Team 1],BK$3)+SUMIFS(Table169[Team 1 Points],Table169[Team 1],$BC13,Table169[Team 2],BK$3)</f>
        <v>0</v>
      </c>
      <c r="BL13" s="19">
        <f>SUMIFS(Table169[Team 2 Points],Table169[Team 2],$BC13,Table169[Team 1],BL$3)+SUMIFS(Table169[Team 1 Points],Table169[Team 1],$BC13,Table169[Team 2],BL$3)</f>
        <v>0</v>
      </c>
      <c r="BM13" s="19">
        <f>SUMIFS(Table169[Team 2 Points],Table169[Team 2],$BC13,Table169[Team 1],BM$3)+SUMIFS(Table169[Team 1 Points],Table169[Team 1],$BC13,Table169[Team 2],BM$3)</f>
        <v>0</v>
      </c>
      <c r="BN13" s="19">
        <f>SUMIFS(Table169[Team 2 Points],Table169[Team 2],$BC13,Table169[Team 1],BN$3)+SUMIFS(Table169[Team 1 Points],Table169[Team 1],$BC13,Table169[Team 2],BN$3)</f>
        <v>0</v>
      </c>
      <c r="BO13" s="19">
        <f>SUMIFS(Table169[Team 2 Points],Table169[Team 2],$BC13,Table169[Team 1],BO$3)+SUMIFS(Table169[Team 1 Points],Table169[Team 1],$BC13,Table169[Team 2],BO$3)</f>
        <v>0</v>
      </c>
      <c r="BP13" s="19">
        <f>SUMIFS(Table169[Team 2 Points],Table169[Team 2],$BC13,Table169[Team 1],BP$3)+SUMIFS(Table169[Team 1 Points],Table169[Team 1],$BC13,Table169[Team 2],BP$3)</f>
        <v>0</v>
      </c>
      <c r="BQ13" s="19">
        <f>SUMIFS(Table169[Team 2 Points],Table169[Team 2],$BC13,Table169[Team 1],BQ$3)+SUMIFS(Table169[Team 1 Points],Table169[Team 1],$BC13,Table169[Team 2],BQ$3)</f>
        <v>0</v>
      </c>
      <c r="BR13" s="19">
        <f>SUMIFS(Table169[Team 2 Points],Table169[Team 2],$BC13,Table169[Team 1],BR$3)+SUMIFS(Table169[Team 1 Points],Table169[Team 1],$BC13,Table169[Team 2],BR$3)</f>
        <v>0</v>
      </c>
      <c r="BS13" s="19">
        <f>SUMIFS(Table169[Team 2 Points],Table169[Team 2],$BC13,Table169[Team 1],BS$3)+SUMIFS(Table169[Team 1 Points],Table169[Team 1],$BC13,Table169[Team 2],BS$3)</f>
        <v>0</v>
      </c>
      <c r="BT13" s="19">
        <f>SUMIFS(Table169[Team 2 Points],Table169[Team 2],$BC13,Table169[Team 1],BT$3)+SUMIFS(Table169[Team 1 Points],Table169[Team 1],$BC13,Table169[Team 2],BT$3)</f>
        <v>0</v>
      </c>
      <c r="BU13" s="19">
        <f>SUMIFS(Table169[Team 2 Points],Table169[Team 2],$BC13,Table169[Team 1],BU$3)+SUMIFS(Table169[Team 1 Points],Table169[Team 1],$BC13,Table169[Team 2],BU$3)</f>
        <v>0</v>
      </c>
      <c r="BV13" s="19">
        <f>SUMIFS(Table169[Team 2 Points],Table169[Team 2],$BC13,Table169[Team 1],BV$3)+SUMIFS(Table169[Team 1 Points],Table169[Team 1],$BC13,Table169[Team 2],BV$3)</f>
        <v>0</v>
      </c>
      <c r="BW13" s="19">
        <f>SUMIFS(Table169[Team 2 Points],Table169[Team 2],$BC13,Table169[Team 1],BW$3)+SUMIFS(Table169[Team 1 Points],Table169[Team 1],$BC13,Table169[Team 2],BW$3)</f>
        <v>0</v>
      </c>
      <c r="BX13" s="19">
        <f>SUMIFS(Table169[Team 2 Points],Table169[Team 2],$BC13,Table169[Team 1],BX$3)+SUMIFS(Table169[Team 1 Points],Table169[Team 1],$BC13,Table169[Team 2],BX$3)</f>
        <v>0</v>
      </c>
      <c r="BY13" s="19">
        <f>SUMIFS(Table169[Team 2 Points],Table169[Team 2],$BC13,Table169[Team 1],BY$3)+SUMIFS(Table169[Team 1 Points],Table169[Team 1],$BC13,Table169[Team 2],BY$3)</f>
        <v>0</v>
      </c>
      <c r="BZ13" s="19">
        <f>SUMIFS(Table169[Team 2 Points],Table169[Team 2],$BC13,Table169[Team 1],BZ$3)+SUMIFS(Table169[Team 1 Points],Table169[Team 1],$BC13,Table169[Team 2],BZ$3)</f>
        <v>0</v>
      </c>
      <c r="CA13" s="19">
        <f>SUMIFS(Table169[Team 2 Points],Table169[Team 2],$BC13,Table169[Team 1],CA$3)+SUMIFS(Table169[Team 1 Points],Table169[Team 1],$BC13,Table169[Team 2],CA$3)</f>
        <v>0</v>
      </c>
      <c r="CB13" s="19">
        <f>SUMIFS(Table169[Team 2 Points],Table169[Team 2],$BC13,Table169[Team 1],CB$3)+SUMIFS(Table169[Team 1 Points],Table169[Team 1],$BC13,Table169[Team 2],CB$3)</f>
        <v>0</v>
      </c>
      <c r="CC13" s="19">
        <f>SUMIFS(Table169[Team 2 Points],Table169[Team 2],$BC13,Table169[Team 1],CC$3)+SUMIFS(Table169[Team 1 Points],Table169[Team 1],$BC13,Table169[Team 2],CC$3)</f>
        <v>0</v>
      </c>
      <c r="CD13" s="19">
        <f>SUMIFS(Table169[Team 2 Points],Table169[Team 2],$BC13,Table169[Team 1],CD$3)+SUMIFS(Table169[Team 1 Points],Table169[Team 1],$BC13,Table169[Team 2],CD$3)</f>
        <v>0</v>
      </c>
      <c r="CE13" s="19">
        <f>SUMIFS(Table169[Team 2 Points],Table169[Team 2],$BC13,Table169[Team 1],CE$3)+SUMIFS(Table169[Team 1 Points],Table169[Team 1],$BC13,Table169[Team 2],CE$3)</f>
        <v>0</v>
      </c>
      <c r="CF13" s="19">
        <f>SUMIFS(Table169[Team 2 Points],Table169[Team 2],$BC13,Table169[Team 1],CF$3)+SUMIFS(Table169[Team 1 Points],Table169[Team 1],$BC13,Table169[Team 2],CF$3)</f>
        <v>0</v>
      </c>
      <c r="CG13" s="19">
        <f>SUMIFS(Table169[Team 2 Points],Table169[Team 2],$BC13,Table169[Team 1],CG$3)+SUMIFS(Table169[Team 1 Points],Table169[Team 1],$BC13,Table169[Team 2],CG$3)</f>
        <v>0</v>
      </c>
      <c r="CH13" s="19">
        <f>SUMIFS(Table169[Team 2 Points],Table169[Team 2],$BC13,Table169[Team 1],CH$3)+SUMIFS(Table169[Team 1 Points],Table169[Team 1],$BC13,Table169[Team 2],CH$3)</f>
        <v>0</v>
      </c>
      <c r="CI13" s="19">
        <f>SUMIFS(Table169[Team 2 Points],Table169[Team 2],$BC13,Table169[Team 1],CI$3)+SUMIFS(Table169[Team 1 Points],Table169[Team 1],$BC13,Table169[Team 2],CI$3)</f>
        <v>0</v>
      </c>
      <c r="CK13" s="17" t="s">
        <v>64</v>
      </c>
      <c r="CL13" s="19">
        <f>SUMIFS(Table169[Team 2 GD],Table169[Team 2],$BC13,Table169[Team 1],CL$3)+SUMIFS(Table169[Team 1 GD],Table169[Team 1],$BC13,Table169[Team 2],CL$3)</f>
        <v>0</v>
      </c>
      <c r="CM13" s="19">
        <f>SUMIFS(Table169[Team 2 GD],Table169[Team 2],$BC13,Table169[Team 1],CM$3)+SUMIFS(Table169[Team 1 GD],Table169[Team 1],$BC13,Table169[Team 2],CM$3)</f>
        <v>0</v>
      </c>
      <c r="CN13" s="19">
        <f>SUMIFS(Table169[Team 2 GD],Table169[Team 2],$BC13,Table169[Team 1],CN$3)+SUMIFS(Table169[Team 1 GD],Table169[Team 1],$BC13,Table169[Team 2],CN$3)</f>
        <v>0</v>
      </c>
      <c r="CO13" s="19">
        <f>SUMIFS(Table169[Team 2 GD],Table169[Team 2],$BC13,Table169[Team 1],CO$3)+SUMIFS(Table169[Team 1 GD],Table169[Team 1],$BC13,Table169[Team 2],CO$3)</f>
        <v>0</v>
      </c>
      <c r="CP13" s="19">
        <f>SUMIFS(Table169[Team 2 GD],Table169[Team 2],$BC13,Table169[Team 1],CP$3)+SUMIFS(Table169[Team 1 GD],Table169[Team 1],$BC13,Table169[Team 2],CP$3)</f>
        <v>0</v>
      </c>
      <c r="CQ13" s="19">
        <f>SUMIFS(Table169[Team 2 GD],Table169[Team 2],$BC13,Table169[Team 1],CQ$3)+SUMIFS(Table169[Team 1 GD],Table169[Team 1],$BC13,Table169[Team 2],CQ$3)</f>
        <v>0</v>
      </c>
      <c r="CR13" s="19">
        <f>SUMIFS(Table169[Team 2 GD],Table169[Team 2],$BC13,Table169[Team 1],CR$3)+SUMIFS(Table169[Team 1 GD],Table169[Team 1],$BC13,Table169[Team 2],CR$3)</f>
        <v>0</v>
      </c>
      <c r="CS13" s="19">
        <f>SUMIFS(Table169[Team 2 GD],Table169[Team 2],$BC13,Table169[Team 1],CS$3)+SUMIFS(Table169[Team 1 GD],Table169[Team 1],$BC13,Table169[Team 2],CS$3)</f>
        <v>0</v>
      </c>
      <c r="CT13" s="19">
        <f>SUMIFS(Table169[Team 2 GD],Table169[Team 2],$BC13,Table169[Team 1],CT$3)+SUMIFS(Table169[Team 1 GD],Table169[Team 1],$BC13,Table169[Team 2],CT$3)</f>
        <v>0</v>
      </c>
      <c r="CU13" s="19">
        <f>SUMIFS(Table169[Team 2 GD],Table169[Team 2],$BC13,Table169[Team 1],CU$3)+SUMIFS(Table169[Team 1 GD],Table169[Team 1],$BC13,Table169[Team 2],CU$3)</f>
        <v>0</v>
      </c>
      <c r="CV13" s="19">
        <f>SUMIFS(Table169[Team 2 GD],Table169[Team 2],$BC13,Table169[Team 1],CV$3)+SUMIFS(Table169[Team 1 GD],Table169[Team 1],$BC13,Table169[Team 2],CV$3)</f>
        <v>0</v>
      </c>
      <c r="CW13" s="19">
        <f>SUMIFS(Table169[Team 2 GD],Table169[Team 2],$BC13,Table169[Team 1],CW$3)+SUMIFS(Table169[Team 1 GD],Table169[Team 1],$BC13,Table169[Team 2],CW$3)</f>
        <v>0</v>
      </c>
      <c r="CX13" s="19">
        <f>SUMIFS(Table169[Team 2 GD],Table169[Team 2],$BC13,Table169[Team 1],CX$3)+SUMIFS(Table169[Team 1 GD],Table169[Team 1],$BC13,Table169[Team 2],CX$3)</f>
        <v>0</v>
      </c>
      <c r="CY13" s="19">
        <f>SUMIFS(Table169[Team 2 GD],Table169[Team 2],$BC13,Table169[Team 1],CY$3)+SUMIFS(Table169[Team 1 GD],Table169[Team 1],$BC13,Table169[Team 2],CY$3)</f>
        <v>0</v>
      </c>
      <c r="CZ13" s="19">
        <f>SUMIFS(Table169[Team 2 GD],Table169[Team 2],$BC13,Table169[Team 1],CZ$3)+SUMIFS(Table169[Team 1 GD],Table169[Team 1],$BC13,Table169[Team 2],CZ$3)</f>
        <v>0</v>
      </c>
      <c r="DA13" s="19">
        <f>SUMIFS(Table169[Team 2 GD],Table169[Team 2],$BC13,Table169[Team 1],DA$3)+SUMIFS(Table169[Team 1 GD],Table169[Team 1],$BC13,Table169[Team 2],DA$3)</f>
        <v>0</v>
      </c>
      <c r="DB13" s="19">
        <f>SUMIFS(Table169[Team 2 GD],Table169[Team 2],$BC13,Table169[Team 1],DB$3)+SUMIFS(Table169[Team 1 GD],Table169[Team 1],$BC13,Table169[Team 2],DB$3)</f>
        <v>0</v>
      </c>
      <c r="DC13" s="19">
        <f>SUMIFS(Table169[Team 2 GD],Table169[Team 2],$BC13,Table169[Team 1],DC$3)+SUMIFS(Table169[Team 1 GD],Table169[Team 1],$BC13,Table169[Team 2],DC$3)</f>
        <v>0</v>
      </c>
      <c r="DD13" s="19">
        <f>SUMIFS(Table169[Team 2 GD],Table169[Team 2],$BC13,Table169[Team 1],DD$3)+SUMIFS(Table169[Team 1 GD],Table169[Team 1],$BC13,Table169[Team 2],DD$3)</f>
        <v>0</v>
      </c>
      <c r="DE13" s="19">
        <f>SUMIFS(Table169[Team 2 GD],Table169[Team 2],$BC13,Table169[Team 1],DE$3)+SUMIFS(Table169[Team 1 GD],Table169[Team 1],$BC13,Table169[Team 2],DE$3)</f>
        <v>0</v>
      </c>
      <c r="DF13" s="19">
        <f>SUMIFS(Table169[Team 2 GD],Table169[Team 2],$BC13,Table169[Team 1],DF$3)+SUMIFS(Table169[Team 1 GD],Table169[Team 1],$BC13,Table169[Team 2],DF$3)</f>
        <v>0</v>
      </c>
      <c r="DG13" s="19">
        <f>SUMIFS(Table169[Team 2 GD],Table169[Team 2],$BC13,Table169[Team 1],DG$3)+SUMIFS(Table169[Team 1 GD],Table169[Team 1],$BC13,Table169[Team 2],DG$3)</f>
        <v>0</v>
      </c>
      <c r="DH13" s="19">
        <f>SUMIFS(Table169[Team 2 GD],Table169[Team 2],$BC13,Table169[Team 1],DH$3)+SUMIFS(Table169[Team 1 GD],Table169[Team 1],$BC13,Table169[Team 2],DH$3)</f>
        <v>0</v>
      </c>
      <c r="DI13" s="19">
        <f>SUMIFS(Table169[Team 2 GD],Table169[Team 2],$BC13,Table169[Team 1],DI$3)+SUMIFS(Table169[Team 1 GD],Table169[Team 1],$BC13,Table169[Team 2],DI$3)</f>
        <v>0</v>
      </c>
      <c r="DJ13" s="19">
        <f>SUMIFS(Table169[Team 2 GD],Table169[Team 2],$BC13,Table169[Team 1],DJ$3)+SUMIFS(Table169[Team 1 GD],Table169[Team 1],$BC13,Table169[Team 2],DJ$3)</f>
        <v>0</v>
      </c>
      <c r="DK13" s="19">
        <f>SUMIFS(Table169[Team 2 GD],Table169[Team 2],$BC13,Table169[Team 1],DK$3)+SUMIFS(Table169[Team 1 GD],Table169[Team 1],$BC13,Table169[Team 2],DK$3)</f>
        <v>0</v>
      </c>
      <c r="DL13" s="19">
        <f>SUMIFS(Table169[Team 2 GD],Table169[Team 2],$BC13,Table169[Team 1],DL$3)+SUMIFS(Table169[Team 1 GD],Table169[Team 1],$BC13,Table169[Team 2],DL$3)</f>
        <v>0</v>
      </c>
      <c r="DM13" s="19">
        <f>SUMIFS(Table169[Team 2 GD],Table169[Team 2],$BC13,Table169[Team 1],DM$3)+SUMIFS(Table169[Team 1 GD],Table169[Team 1],$BC13,Table169[Team 2],DM$3)</f>
        <v>0</v>
      </c>
      <c r="DN13" s="19">
        <f>SUMIFS(Table169[Team 2 GD],Table169[Team 2],$BC13,Table169[Team 1],DN$3)+SUMIFS(Table169[Team 1 GD],Table169[Team 1],$BC13,Table169[Team 2],DN$3)</f>
        <v>0</v>
      </c>
      <c r="DO13" s="19">
        <f>SUMIFS(Table169[Team 2 GD],Table169[Team 2],$BC13,Table169[Team 1],DO$3)+SUMIFS(Table169[Team 1 GD],Table169[Team 1],$BC13,Table169[Team 2],DO$3)</f>
        <v>0</v>
      </c>
      <c r="DP13" s="19">
        <f>SUMIFS(Table169[Team 2 GD],Table169[Team 2],$BC13,Table169[Team 1],DP$3)+SUMIFS(Table169[Team 1 GD],Table169[Team 1],$BC13,Table169[Team 2],DP$3)</f>
        <v>0</v>
      </c>
      <c r="DQ13" s="19">
        <f>SUMIFS(Table169[Team 2 GD],Table169[Team 2],$BC13,Table169[Team 1],DQ$3)+SUMIFS(Table169[Team 1 GD],Table169[Team 1],$BC13,Table169[Team 2],DQ$3)</f>
        <v>0</v>
      </c>
      <c r="DS13" s="17" t="s">
        <v>64</v>
      </c>
      <c r="DT13" s="19">
        <f>SUMIFS(Table169[Team 2 Goals],Table169[Team 2],$BC13,Table169[Team 1],DT$3)+SUMIFS(Table169[Team 1 Goals],Table169[Team 1],$BC13,Table169[Team 2],DT$3)</f>
        <v>0</v>
      </c>
      <c r="DU13" s="19">
        <f>SUMIFS(Table169[Team 2 Goals],Table169[Team 2],$BC13,Table169[Team 1],DU$3)+SUMIFS(Table169[Team 1 Goals],Table169[Team 1],$BC13,Table169[Team 2],DU$3)</f>
        <v>0</v>
      </c>
      <c r="DV13" s="19">
        <f>SUMIFS(Table169[Team 2 Goals],Table169[Team 2],$BC13,Table169[Team 1],DV$3)+SUMIFS(Table169[Team 1 Goals],Table169[Team 1],$BC13,Table169[Team 2],DV$3)</f>
        <v>0</v>
      </c>
      <c r="DW13" s="19">
        <f>SUMIFS(Table169[Team 2 Goals],Table169[Team 2],$BC13,Table169[Team 1],DW$3)+SUMIFS(Table169[Team 1 Goals],Table169[Team 1],$BC13,Table169[Team 2],DW$3)</f>
        <v>0</v>
      </c>
      <c r="DX13" s="19">
        <f>SUMIFS(Table169[Team 2 Goals],Table169[Team 2],$BC13,Table169[Team 1],DX$3)+SUMIFS(Table169[Team 1 Goals],Table169[Team 1],$BC13,Table169[Team 2],DX$3)</f>
        <v>0</v>
      </c>
      <c r="DY13" s="19">
        <f>SUMIFS(Table169[Team 2 Goals],Table169[Team 2],$BC13,Table169[Team 1],DY$3)+SUMIFS(Table169[Team 1 Goals],Table169[Team 1],$BC13,Table169[Team 2],DY$3)</f>
        <v>0</v>
      </c>
      <c r="DZ13" s="19">
        <f>SUMIFS(Table169[Team 2 Goals],Table169[Team 2],$BC13,Table169[Team 1],DZ$3)+SUMIFS(Table169[Team 1 Goals],Table169[Team 1],$BC13,Table169[Team 2],DZ$3)</f>
        <v>0</v>
      </c>
      <c r="EA13" s="19">
        <f>SUMIFS(Table169[Team 2 Goals],Table169[Team 2],$BC13,Table169[Team 1],EA$3)+SUMIFS(Table169[Team 1 Goals],Table169[Team 1],$BC13,Table169[Team 2],EA$3)</f>
        <v>0</v>
      </c>
      <c r="EB13" s="19">
        <f>SUMIFS(Table169[Team 2 Goals],Table169[Team 2],$BC13,Table169[Team 1],EB$3)+SUMIFS(Table169[Team 1 Goals],Table169[Team 1],$BC13,Table169[Team 2],EB$3)</f>
        <v>0</v>
      </c>
      <c r="EC13" s="19">
        <f>SUMIFS(Table169[Team 2 Goals],Table169[Team 2],$BC13,Table169[Team 1],EC$3)+SUMIFS(Table169[Team 1 Goals],Table169[Team 1],$BC13,Table169[Team 2],EC$3)</f>
        <v>0</v>
      </c>
      <c r="ED13" s="19">
        <f>SUMIFS(Table169[Team 2 Goals],Table169[Team 2],$BC13,Table169[Team 1],ED$3)+SUMIFS(Table169[Team 1 Goals],Table169[Team 1],$BC13,Table169[Team 2],ED$3)</f>
        <v>0</v>
      </c>
      <c r="EE13" s="19">
        <f>SUMIFS(Table169[Team 2 Goals],Table169[Team 2],$BC13,Table169[Team 1],EE$3)+SUMIFS(Table169[Team 1 Goals],Table169[Team 1],$BC13,Table169[Team 2],EE$3)</f>
        <v>0</v>
      </c>
      <c r="EF13" s="19">
        <f>SUMIFS(Table169[Team 2 Goals],Table169[Team 2],$BC13,Table169[Team 1],EF$3)+SUMIFS(Table169[Team 1 Goals],Table169[Team 1],$BC13,Table169[Team 2],EF$3)</f>
        <v>0</v>
      </c>
      <c r="EG13" s="19">
        <f>SUMIFS(Table169[Team 2 Goals],Table169[Team 2],$BC13,Table169[Team 1],EG$3)+SUMIFS(Table169[Team 1 Goals],Table169[Team 1],$BC13,Table169[Team 2],EG$3)</f>
        <v>0</v>
      </c>
      <c r="EH13" s="19">
        <f>SUMIFS(Table169[Team 2 Goals],Table169[Team 2],$BC13,Table169[Team 1],EH$3)+SUMIFS(Table169[Team 1 Goals],Table169[Team 1],$BC13,Table169[Team 2],EH$3)</f>
        <v>0</v>
      </c>
      <c r="EI13" s="19">
        <f>SUMIFS(Table169[Team 2 Goals],Table169[Team 2],$BC13,Table169[Team 1],EI$3)+SUMIFS(Table169[Team 1 Goals],Table169[Team 1],$BC13,Table169[Team 2],EI$3)</f>
        <v>0</v>
      </c>
      <c r="EJ13" s="19">
        <f>SUMIFS(Table169[Team 2 Goals],Table169[Team 2],$BC13,Table169[Team 1],EJ$3)+SUMIFS(Table169[Team 1 Goals],Table169[Team 1],$BC13,Table169[Team 2],EJ$3)</f>
        <v>0</v>
      </c>
      <c r="EK13" s="19">
        <f>SUMIFS(Table169[Team 2 Goals],Table169[Team 2],$BC13,Table169[Team 1],EK$3)+SUMIFS(Table169[Team 1 Goals],Table169[Team 1],$BC13,Table169[Team 2],EK$3)</f>
        <v>0</v>
      </c>
      <c r="EL13" s="19">
        <f>SUMIFS(Table169[Team 2 Goals],Table169[Team 2],$BC13,Table169[Team 1],EL$3)+SUMIFS(Table169[Team 1 Goals],Table169[Team 1],$BC13,Table169[Team 2],EL$3)</f>
        <v>0</v>
      </c>
      <c r="EM13" s="19">
        <f>SUMIFS(Table169[Team 2 Goals],Table169[Team 2],$BC13,Table169[Team 1],EM$3)+SUMIFS(Table169[Team 1 Goals],Table169[Team 1],$BC13,Table169[Team 2],EM$3)</f>
        <v>0</v>
      </c>
      <c r="EN13" s="19">
        <f>SUMIFS(Table169[Team 2 Goals],Table169[Team 2],$BC13,Table169[Team 1],EN$3)+SUMIFS(Table169[Team 1 Goals],Table169[Team 1],$BC13,Table169[Team 2],EN$3)</f>
        <v>0</v>
      </c>
      <c r="EO13" s="19">
        <f>SUMIFS(Table169[Team 2 Goals],Table169[Team 2],$BC13,Table169[Team 1],EO$3)+SUMIFS(Table169[Team 1 Goals],Table169[Team 1],$BC13,Table169[Team 2],EO$3)</f>
        <v>0</v>
      </c>
      <c r="EP13" s="19">
        <f>SUMIFS(Table169[Team 2 Goals],Table169[Team 2],$BC13,Table169[Team 1],EP$3)+SUMIFS(Table169[Team 1 Goals],Table169[Team 1],$BC13,Table169[Team 2],EP$3)</f>
        <v>0</v>
      </c>
      <c r="EQ13" s="19">
        <f>SUMIFS(Table169[Team 2 Goals],Table169[Team 2],$BC13,Table169[Team 1],EQ$3)+SUMIFS(Table169[Team 1 Goals],Table169[Team 1],$BC13,Table169[Team 2],EQ$3)</f>
        <v>0</v>
      </c>
      <c r="ER13" s="19">
        <f>SUMIFS(Table169[Team 2 Goals],Table169[Team 2],$BC13,Table169[Team 1],ER$3)+SUMIFS(Table169[Team 1 Goals],Table169[Team 1],$BC13,Table169[Team 2],ER$3)</f>
        <v>0</v>
      </c>
      <c r="ES13" s="19">
        <f>SUMIFS(Table169[Team 2 Goals],Table169[Team 2],$BC13,Table169[Team 1],ES$3)+SUMIFS(Table169[Team 1 Goals],Table169[Team 1],$BC13,Table169[Team 2],ES$3)</f>
        <v>0</v>
      </c>
      <c r="ET13" s="19">
        <f>SUMIFS(Table169[Team 2 Goals],Table169[Team 2],$BC13,Table169[Team 1],ET$3)+SUMIFS(Table169[Team 1 Goals],Table169[Team 1],$BC13,Table169[Team 2],ET$3)</f>
        <v>0</v>
      </c>
      <c r="EU13" s="19">
        <f>SUMIFS(Table169[Team 2 Goals],Table169[Team 2],$BC13,Table169[Team 1],EU$3)+SUMIFS(Table169[Team 1 Goals],Table169[Team 1],$BC13,Table169[Team 2],EU$3)</f>
        <v>0</v>
      </c>
      <c r="EV13" s="19">
        <f>SUMIFS(Table169[Team 2 Goals],Table169[Team 2],$BC13,Table169[Team 1],EV$3)+SUMIFS(Table169[Team 1 Goals],Table169[Team 1],$BC13,Table169[Team 2],EV$3)</f>
        <v>0</v>
      </c>
      <c r="EW13" s="19">
        <f>SUMIFS(Table169[Team 2 Goals],Table169[Team 2],$BC13,Table169[Team 1],EW$3)+SUMIFS(Table169[Team 1 Goals],Table169[Team 1],$BC13,Table169[Team 2],EW$3)</f>
        <v>0</v>
      </c>
      <c r="EX13" s="19">
        <f>SUMIFS(Table169[Team 2 Goals],Table169[Team 2],$BC13,Table169[Team 1],EX$3)+SUMIFS(Table169[Team 1 Goals],Table169[Team 1],$BC13,Table169[Team 2],EX$3)</f>
        <v>0</v>
      </c>
      <c r="EY13" s="19">
        <f>SUMIFS(Table169[Team 2 Goals],Table169[Team 2],$BC13,Table169[Team 1],EY$3)+SUMIFS(Table169[Team 1 Goals],Table169[Team 1],$BC13,Table169[Team 2],EY$3)</f>
        <v>0</v>
      </c>
      <c r="FA13" s="72"/>
      <c r="FB13" s="72"/>
    </row>
    <row r="14" spans="1:159" s="17" customFormat="1" ht="30" customHeight="1" x14ac:dyDescent="0.25">
      <c r="A14" s="70"/>
      <c r="B14" s="5">
        <v>11</v>
      </c>
      <c r="C14" s="5" t="s">
        <v>70</v>
      </c>
      <c r="D14" s="28">
        <v>44888</v>
      </c>
      <c r="E14" s="5" t="s">
        <v>13</v>
      </c>
      <c r="F14" s="29">
        <v>0.66666666666666663</v>
      </c>
      <c r="G14" s="30">
        <f t="shared" si="0"/>
        <v>44888.208333333328</v>
      </c>
      <c r="H14" s="5" t="s">
        <v>25</v>
      </c>
      <c r="I14" s="67"/>
      <c r="J14" s="5" t="str">
        <f>IF(Table169[[#This Row],[SCORE]]="","",IF(O14=P14,"Draw",IF(O14&gt;P14,K14,L14)))</f>
        <v/>
      </c>
      <c r="K14" s="17" t="str">
        <f>IF(Table169[[#This Row],[TEAMS]]="","",LEFT(H14,FIND(" -",H14,1)-1))</f>
        <v>Germany</v>
      </c>
      <c r="L14" s="17" t="str">
        <f>IF(Table169[[#This Row],[TEAMS]]="","",MID(H14,FIND("-",H14,1)+2,LEN(H14)-FIND("-",H14,1)+2))</f>
        <v>Japan</v>
      </c>
      <c r="M14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14" s="17" t="str">
        <f>IF(Table169[[#This Row],[Winner]]=Table169[[#This Row],[Team 1]],Table169[[#This Row],[Team 2]],IF(Table169[[#This Row],[Winner]]=Table169[[#This Row],[Team 2]],Table169[[#This Row],[Team 1]],""))</f>
        <v/>
      </c>
      <c r="O14" s="17" t="str">
        <f>IF(Table169[[#This Row],[SCORE]]="","",LEFT(I14,FIND(":",I14,1)-1)*1)</f>
        <v/>
      </c>
      <c r="P14" s="17" t="str">
        <f>IF(Table169[[#This Row],[SCORE]]="","",MID(I14,FIND(":",I14,1)+1,LEN(I14)-FIND(":",I14,1)+1)*1)</f>
        <v/>
      </c>
      <c r="Q14" s="17" t="str">
        <f>IF(OR(Table169[[#This Row],[Team 1 Goals]]="",Table169[[#This Row],[Team 2 Goals]]=""),"",Table169[[#This Row],[Team 1 Goals]]-Table169[[#This Row],[Team 2 Goals]])</f>
        <v/>
      </c>
      <c r="R14" s="17" t="str">
        <f>IF(OR(Table169[[#This Row],[Team 1 Goals]]="",Table169[[#This Row],[Team 2 Goals]]=""),"",Table169[[#This Row],[Team 2 Goals]]-Table169[[#This Row],[Team 1 Goals]])</f>
        <v/>
      </c>
      <c r="S14" s="17" t="str">
        <f>IF(Table169[[#This Row],[SCORE]]="","",IF(Table169[[#This Row],[WINNER / RESULT]]="Draw",1,IF(Table169[[#This Row],[WINNER / RESULT]]=Table169[[#This Row],[Team 1]],3,0)))</f>
        <v/>
      </c>
      <c r="T14" s="17" t="str">
        <f>IF(Table169[[#This Row],[SCORE]]="","",IF(Table169[[#This Row],[WINNER / RESULT]]="Draw",1,IF(Table169[[#This Row],[WINNER / RESULT]]=Table169[[#This Row],[Team 2]],3,0)))</f>
        <v/>
      </c>
      <c r="Z14" s="4" t="s">
        <v>20</v>
      </c>
      <c r="AA14" s="48">
        <v>3</v>
      </c>
      <c r="AB14" s="49" t="str">
        <f ca="1">IFERROR(INDEX(AJ:AJ,MATCH("3"&amp;Z14,AT:AT,0),1),"")</f>
        <v>USA</v>
      </c>
      <c r="AC14" s="49" t="str">
        <f ca="1">IF(AB14="","",VLOOKUP(AB14,AJ:AO,2,FALSE)&amp;"-"&amp;VLOOKUP(AB14,AJ:AO,3,FALSE)&amp;"-"&amp;VLOOKUP(AB14,AJ:AO,4,FALSE))</f>
        <v>0-0-0</v>
      </c>
      <c r="AD14" s="49">
        <f ca="1">IF(AB14="","",VLOOKUP(AB14,AJ:AQ,8,FALSE))</f>
        <v>0</v>
      </c>
      <c r="AE14" s="50">
        <f ca="1">IF(AB14="","",VLOOKUP(AB14,AJ:AT,5,FALSE))</f>
        <v>0</v>
      </c>
      <c r="AI14" s="17" t="s">
        <v>21</v>
      </c>
      <c r="AJ14" s="17" t="s">
        <v>86</v>
      </c>
      <c r="AK14" s="17">
        <f>COUNTIF(Table169[Winner],AJ14)</f>
        <v>0</v>
      </c>
      <c r="AL14" s="17">
        <f>COUNTIFS(Table169[Team 2],AJ14,Table169[WINNER / RESULT],"Draw")+COUNTIFS(Table169[Team 1],AJ14,Table169[WINNER / RESULT],"Draw")</f>
        <v>0</v>
      </c>
      <c r="AM14" s="17">
        <f>COUNTIF(Table169[Loser],AJ14)</f>
        <v>0</v>
      </c>
      <c r="AN14" s="17">
        <f>AL14+(3*AK14)</f>
        <v>0</v>
      </c>
      <c r="AO14" s="17">
        <f>SUMIFS(Table169[Team 1 Goals],Table169[Team 1],AJ14)+SUMIFS(Table169[Team 2 Goals],Table169[Team 2],AJ14)</f>
        <v>0</v>
      </c>
      <c r="AP14" s="17">
        <f>SUMIFS(Table169[Team 2 Goals],Table169[Team 1],AJ14)+SUMIFS(Table169[Team 1 Goals],Table169[Team 2],AJ14)</f>
        <v>0</v>
      </c>
      <c r="AQ14" s="17">
        <f>AO14-AP14</f>
        <v>0</v>
      </c>
      <c r="AR14" s="17">
        <f ca="1">RANK(BA14,$BA$14:$BA$17,1)</f>
        <v>1</v>
      </c>
      <c r="AS14" s="17" t="str">
        <f t="shared" si="1"/>
        <v/>
      </c>
      <c r="AT14" s="17" t="str">
        <f ca="1">IF(AS14="",AR14&amp;AI14,AS14&amp;AI14)</f>
        <v>1C</v>
      </c>
      <c r="AU14" s="17">
        <f>RANK(AN14,AN14:AN17)+(RANK(AQ14,AQ14:AQ17)/10)+(RANK(AO14,AO14:AO17)/100)</f>
        <v>1.1100000000000001</v>
      </c>
      <c r="AV14" s="17">
        <f>RANK(AU14,$AU$14:$AU$17,1)</f>
        <v>1</v>
      </c>
      <c r="AW14" s="17" cm="1">
        <f t="array" aca="1" ref="AW14" ca="1">SUMPRODUCT((OFFSET($BD$3:$CI$3,MATCH($AJ14,$BC$4:$BC$35,0),0))*((IF($AV16=$AV14,$BD$3:$CI$3=$AJ16,0))+(IF($AV17=$AV14,$BD$3:$CI$3=$AJ17,0))+(IF($AV15=$AV14,$BD$3:$CI$3=$AJ15,0))))</f>
        <v>0</v>
      </c>
      <c r="AX14" s="17" cm="1">
        <f t="array" aca="1" ref="AX14" ca="1">SUMPRODUCT((OFFSET($CL$3:$DQ$3,MATCH($AJ14,$CK$4:$CK$35,0),0))*((IF($AV16=$AV14,$CL$3:$DQ$3=$AJ16,0))+(IF($AV17=$AV14,$CL$3:$DQ$3=$AJ17,0))+(IF($AV15=$AV14,$CL$3:$DQ$3=$AJ15,0))))</f>
        <v>0</v>
      </c>
      <c r="AY14" s="17" cm="1">
        <f t="array" aca="1" ref="AY14" ca="1">SUMPRODUCT((OFFSET($DT$3:$EY$3,MATCH($AJ14,$DS$4:$DS$35,0),0))*((IF($AV16=$AV14,$DT$3:$EY$3=$AJ16,0))+(IF($AV17=$AV14,$DT$3:$EY$3=$AJ17,0))+(IF($AV15=$AV14,$DT$3:$EY$3=$AJ15,0))))</f>
        <v>0</v>
      </c>
      <c r="AZ14" s="17">
        <f ca="1">(AW14/1000)+(AX14/10000)+(AY14/100000)+(ROW(AY17)/10000000)</f>
        <v>1.7E-6</v>
      </c>
      <c r="BA14" s="17">
        <f ca="1">+AU14-AZ14</f>
        <v>1.1099983</v>
      </c>
      <c r="BC14" s="17" t="s">
        <v>84</v>
      </c>
      <c r="BD14" s="19">
        <f>SUMIFS(Table169[Team 2 Points],Table169[Team 2],$BC14,Table169[Team 1],BD$3)+SUMIFS(Table169[Team 1 Points],Table169[Team 1],$BC14,Table169[Team 2],BD$3)</f>
        <v>0</v>
      </c>
      <c r="BE14" s="19">
        <f>SUMIFS(Table169[Team 2 Points],Table169[Team 2],$BC14,Table169[Team 1],BE$3)+SUMIFS(Table169[Team 1 Points],Table169[Team 1],$BC14,Table169[Team 2],BE$3)</f>
        <v>0</v>
      </c>
      <c r="BF14" s="19">
        <f>SUMIFS(Table169[Team 2 Points],Table169[Team 2],$BC14,Table169[Team 1],BF$3)+SUMIFS(Table169[Team 1 Points],Table169[Team 1],$BC14,Table169[Team 2],BF$3)</f>
        <v>0</v>
      </c>
      <c r="BG14" s="19">
        <f>SUMIFS(Table169[Team 2 Points],Table169[Team 2],$BC14,Table169[Team 1],BG$3)+SUMIFS(Table169[Team 1 Points],Table169[Team 1],$BC14,Table169[Team 2],BG$3)</f>
        <v>0</v>
      </c>
      <c r="BH14" s="19">
        <f>SUMIFS(Table169[Team 2 Points],Table169[Team 2],$BC14,Table169[Team 1],BH$3)+SUMIFS(Table169[Team 1 Points],Table169[Team 1],$BC14,Table169[Team 2],BH$3)</f>
        <v>0</v>
      </c>
      <c r="BI14" s="19">
        <f>SUMIFS(Table169[Team 2 Points],Table169[Team 2],$BC14,Table169[Team 1],BI$3)+SUMIFS(Table169[Team 1 Points],Table169[Team 1],$BC14,Table169[Team 2],BI$3)</f>
        <v>0</v>
      </c>
      <c r="BJ14" s="19">
        <f>SUMIFS(Table169[Team 2 Points],Table169[Team 2],$BC14,Table169[Team 1],BJ$3)+SUMIFS(Table169[Team 1 Points],Table169[Team 1],$BC14,Table169[Team 2],BJ$3)</f>
        <v>0</v>
      </c>
      <c r="BK14" s="19">
        <f>SUMIFS(Table169[Team 2 Points],Table169[Team 2],$BC14,Table169[Team 1],BK$3)+SUMIFS(Table169[Team 1 Points],Table169[Team 1],$BC14,Table169[Team 2],BK$3)</f>
        <v>0</v>
      </c>
      <c r="BL14" s="19">
        <f>SUMIFS(Table169[Team 2 Points],Table169[Team 2],$BC14,Table169[Team 1],BL$3)+SUMIFS(Table169[Team 1 Points],Table169[Team 1],$BC14,Table169[Team 2],BL$3)</f>
        <v>0</v>
      </c>
      <c r="BM14" s="19">
        <f>SUMIFS(Table169[Team 2 Points],Table169[Team 2],$BC14,Table169[Team 1],BM$3)+SUMIFS(Table169[Team 1 Points],Table169[Team 1],$BC14,Table169[Team 2],BM$3)</f>
        <v>0</v>
      </c>
      <c r="BN14" s="19">
        <f>SUMIFS(Table169[Team 2 Points],Table169[Team 2],$BC14,Table169[Team 1],BN$3)+SUMIFS(Table169[Team 1 Points],Table169[Team 1],$BC14,Table169[Team 2],BN$3)</f>
        <v>0</v>
      </c>
      <c r="BO14" s="19">
        <f>SUMIFS(Table169[Team 2 Points],Table169[Team 2],$BC14,Table169[Team 1],BO$3)+SUMIFS(Table169[Team 1 Points],Table169[Team 1],$BC14,Table169[Team 2],BO$3)</f>
        <v>0</v>
      </c>
      <c r="BP14" s="19">
        <f>SUMIFS(Table169[Team 2 Points],Table169[Team 2],$BC14,Table169[Team 1],BP$3)+SUMIFS(Table169[Team 1 Points],Table169[Team 1],$BC14,Table169[Team 2],BP$3)</f>
        <v>0</v>
      </c>
      <c r="BQ14" s="19">
        <f>SUMIFS(Table169[Team 2 Points],Table169[Team 2],$BC14,Table169[Team 1],BQ$3)+SUMIFS(Table169[Team 1 Points],Table169[Team 1],$BC14,Table169[Team 2],BQ$3)</f>
        <v>0</v>
      </c>
      <c r="BR14" s="19">
        <f>SUMIFS(Table169[Team 2 Points],Table169[Team 2],$BC14,Table169[Team 1],BR$3)+SUMIFS(Table169[Team 1 Points],Table169[Team 1],$BC14,Table169[Team 2],BR$3)</f>
        <v>0</v>
      </c>
      <c r="BS14" s="19">
        <f>SUMIFS(Table169[Team 2 Points],Table169[Team 2],$BC14,Table169[Team 1],BS$3)+SUMIFS(Table169[Team 1 Points],Table169[Team 1],$BC14,Table169[Team 2],BS$3)</f>
        <v>0</v>
      </c>
      <c r="BT14" s="19">
        <f>SUMIFS(Table169[Team 2 Points],Table169[Team 2],$BC14,Table169[Team 1],BT$3)+SUMIFS(Table169[Team 1 Points],Table169[Team 1],$BC14,Table169[Team 2],BT$3)</f>
        <v>0</v>
      </c>
      <c r="BU14" s="19">
        <f>SUMIFS(Table169[Team 2 Points],Table169[Team 2],$BC14,Table169[Team 1],BU$3)+SUMIFS(Table169[Team 1 Points],Table169[Team 1],$BC14,Table169[Team 2],BU$3)</f>
        <v>0</v>
      </c>
      <c r="BV14" s="19">
        <f>SUMIFS(Table169[Team 2 Points],Table169[Team 2],$BC14,Table169[Team 1],BV$3)+SUMIFS(Table169[Team 1 Points],Table169[Team 1],$BC14,Table169[Team 2],BV$3)</f>
        <v>0</v>
      </c>
      <c r="BW14" s="19">
        <f>SUMIFS(Table169[Team 2 Points],Table169[Team 2],$BC14,Table169[Team 1],BW$3)+SUMIFS(Table169[Team 1 Points],Table169[Team 1],$BC14,Table169[Team 2],BW$3)</f>
        <v>0</v>
      </c>
      <c r="BX14" s="19">
        <f>SUMIFS(Table169[Team 2 Points],Table169[Team 2],$BC14,Table169[Team 1],BX$3)+SUMIFS(Table169[Team 1 Points],Table169[Team 1],$BC14,Table169[Team 2],BX$3)</f>
        <v>0</v>
      </c>
      <c r="BY14" s="19">
        <f>SUMIFS(Table169[Team 2 Points],Table169[Team 2],$BC14,Table169[Team 1],BY$3)+SUMIFS(Table169[Team 1 Points],Table169[Team 1],$BC14,Table169[Team 2],BY$3)</f>
        <v>0</v>
      </c>
      <c r="BZ14" s="19">
        <f>SUMIFS(Table169[Team 2 Points],Table169[Team 2],$BC14,Table169[Team 1],BZ$3)+SUMIFS(Table169[Team 1 Points],Table169[Team 1],$BC14,Table169[Team 2],BZ$3)</f>
        <v>0</v>
      </c>
      <c r="CA14" s="19">
        <f>SUMIFS(Table169[Team 2 Points],Table169[Team 2],$BC14,Table169[Team 1],CA$3)+SUMIFS(Table169[Team 1 Points],Table169[Team 1],$BC14,Table169[Team 2],CA$3)</f>
        <v>0</v>
      </c>
      <c r="CB14" s="19">
        <f>SUMIFS(Table169[Team 2 Points],Table169[Team 2],$BC14,Table169[Team 1],CB$3)+SUMIFS(Table169[Team 1 Points],Table169[Team 1],$BC14,Table169[Team 2],CB$3)</f>
        <v>0</v>
      </c>
      <c r="CC14" s="19">
        <f>SUMIFS(Table169[Team 2 Points],Table169[Team 2],$BC14,Table169[Team 1],CC$3)+SUMIFS(Table169[Team 1 Points],Table169[Team 1],$BC14,Table169[Team 2],CC$3)</f>
        <v>0</v>
      </c>
      <c r="CD14" s="19">
        <f>SUMIFS(Table169[Team 2 Points],Table169[Team 2],$BC14,Table169[Team 1],CD$3)+SUMIFS(Table169[Team 1 Points],Table169[Team 1],$BC14,Table169[Team 2],CD$3)</f>
        <v>0</v>
      </c>
      <c r="CE14" s="19">
        <f>SUMIFS(Table169[Team 2 Points],Table169[Team 2],$BC14,Table169[Team 1],CE$3)+SUMIFS(Table169[Team 1 Points],Table169[Team 1],$BC14,Table169[Team 2],CE$3)</f>
        <v>0</v>
      </c>
      <c r="CF14" s="19">
        <f>SUMIFS(Table169[Team 2 Points],Table169[Team 2],$BC14,Table169[Team 1],CF$3)+SUMIFS(Table169[Team 1 Points],Table169[Team 1],$BC14,Table169[Team 2],CF$3)</f>
        <v>0</v>
      </c>
      <c r="CG14" s="19">
        <f>SUMIFS(Table169[Team 2 Points],Table169[Team 2],$BC14,Table169[Team 1],CG$3)+SUMIFS(Table169[Team 1 Points],Table169[Team 1],$BC14,Table169[Team 2],CG$3)</f>
        <v>0</v>
      </c>
      <c r="CH14" s="19">
        <f>SUMIFS(Table169[Team 2 Points],Table169[Team 2],$BC14,Table169[Team 1],CH$3)+SUMIFS(Table169[Team 1 Points],Table169[Team 1],$BC14,Table169[Team 2],CH$3)</f>
        <v>0</v>
      </c>
      <c r="CI14" s="19">
        <f>SUMIFS(Table169[Team 2 Points],Table169[Team 2],$BC14,Table169[Team 1],CI$3)+SUMIFS(Table169[Team 1 Points],Table169[Team 1],$BC14,Table169[Team 2],CI$3)</f>
        <v>0</v>
      </c>
      <c r="CK14" s="17" t="s">
        <v>84</v>
      </c>
      <c r="CL14" s="19">
        <f>SUMIFS(Table169[Team 2 GD],Table169[Team 2],$BC14,Table169[Team 1],CL$3)+SUMIFS(Table169[Team 1 GD],Table169[Team 1],$BC14,Table169[Team 2],CL$3)</f>
        <v>0</v>
      </c>
      <c r="CM14" s="19">
        <f>SUMIFS(Table169[Team 2 GD],Table169[Team 2],$BC14,Table169[Team 1],CM$3)+SUMIFS(Table169[Team 1 GD],Table169[Team 1],$BC14,Table169[Team 2],CM$3)</f>
        <v>0</v>
      </c>
      <c r="CN14" s="19">
        <f>SUMIFS(Table169[Team 2 GD],Table169[Team 2],$BC14,Table169[Team 1],CN$3)+SUMIFS(Table169[Team 1 GD],Table169[Team 1],$BC14,Table169[Team 2],CN$3)</f>
        <v>0</v>
      </c>
      <c r="CO14" s="19">
        <f>SUMIFS(Table169[Team 2 GD],Table169[Team 2],$BC14,Table169[Team 1],CO$3)+SUMIFS(Table169[Team 1 GD],Table169[Team 1],$BC14,Table169[Team 2],CO$3)</f>
        <v>0</v>
      </c>
      <c r="CP14" s="19">
        <f>SUMIFS(Table169[Team 2 GD],Table169[Team 2],$BC14,Table169[Team 1],CP$3)+SUMIFS(Table169[Team 1 GD],Table169[Team 1],$BC14,Table169[Team 2],CP$3)</f>
        <v>0</v>
      </c>
      <c r="CQ14" s="19">
        <f>SUMIFS(Table169[Team 2 GD],Table169[Team 2],$BC14,Table169[Team 1],CQ$3)+SUMIFS(Table169[Team 1 GD],Table169[Team 1],$BC14,Table169[Team 2],CQ$3)</f>
        <v>0</v>
      </c>
      <c r="CR14" s="19">
        <f>SUMIFS(Table169[Team 2 GD],Table169[Team 2],$BC14,Table169[Team 1],CR$3)+SUMIFS(Table169[Team 1 GD],Table169[Team 1],$BC14,Table169[Team 2],CR$3)</f>
        <v>0</v>
      </c>
      <c r="CS14" s="19">
        <f>SUMIFS(Table169[Team 2 GD],Table169[Team 2],$BC14,Table169[Team 1],CS$3)+SUMIFS(Table169[Team 1 GD],Table169[Team 1],$BC14,Table169[Team 2],CS$3)</f>
        <v>0</v>
      </c>
      <c r="CT14" s="19">
        <f>SUMIFS(Table169[Team 2 GD],Table169[Team 2],$BC14,Table169[Team 1],CT$3)+SUMIFS(Table169[Team 1 GD],Table169[Team 1],$BC14,Table169[Team 2],CT$3)</f>
        <v>0</v>
      </c>
      <c r="CU14" s="19">
        <f>SUMIFS(Table169[Team 2 GD],Table169[Team 2],$BC14,Table169[Team 1],CU$3)+SUMIFS(Table169[Team 1 GD],Table169[Team 1],$BC14,Table169[Team 2],CU$3)</f>
        <v>0</v>
      </c>
      <c r="CV14" s="19">
        <f>SUMIFS(Table169[Team 2 GD],Table169[Team 2],$BC14,Table169[Team 1],CV$3)+SUMIFS(Table169[Team 1 GD],Table169[Team 1],$BC14,Table169[Team 2],CV$3)</f>
        <v>0</v>
      </c>
      <c r="CW14" s="19">
        <f>SUMIFS(Table169[Team 2 GD],Table169[Team 2],$BC14,Table169[Team 1],CW$3)+SUMIFS(Table169[Team 1 GD],Table169[Team 1],$BC14,Table169[Team 2],CW$3)</f>
        <v>0</v>
      </c>
      <c r="CX14" s="19">
        <f>SUMIFS(Table169[Team 2 GD],Table169[Team 2],$BC14,Table169[Team 1],CX$3)+SUMIFS(Table169[Team 1 GD],Table169[Team 1],$BC14,Table169[Team 2],CX$3)</f>
        <v>0</v>
      </c>
      <c r="CY14" s="19">
        <f>SUMIFS(Table169[Team 2 GD],Table169[Team 2],$BC14,Table169[Team 1],CY$3)+SUMIFS(Table169[Team 1 GD],Table169[Team 1],$BC14,Table169[Team 2],CY$3)</f>
        <v>0</v>
      </c>
      <c r="CZ14" s="19">
        <f>SUMIFS(Table169[Team 2 GD],Table169[Team 2],$BC14,Table169[Team 1],CZ$3)+SUMIFS(Table169[Team 1 GD],Table169[Team 1],$BC14,Table169[Team 2],CZ$3)</f>
        <v>0</v>
      </c>
      <c r="DA14" s="19">
        <f>SUMIFS(Table169[Team 2 GD],Table169[Team 2],$BC14,Table169[Team 1],DA$3)+SUMIFS(Table169[Team 1 GD],Table169[Team 1],$BC14,Table169[Team 2],DA$3)</f>
        <v>0</v>
      </c>
      <c r="DB14" s="19">
        <f>SUMIFS(Table169[Team 2 GD],Table169[Team 2],$BC14,Table169[Team 1],DB$3)+SUMIFS(Table169[Team 1 GD],Table169[Team 1],$BC14,Table169[Team 2],DB$3)</f>
        <v>0</v>
      </c>
      <c r="DC14" s="19">
        <f>SUMIFS(Table169[Team 2 GD],Table169[Team 2],$BC14,Table169[Team 1],DC$3)+SUMIFS(Table169[Team 1 GD],Table169[Team 1],$BC14,Table169[Team 2],DC$3)</f>
        <v>0</v>
      </c>
      <c r="DD14" s="19">
        <f>SUMIFS(Table169[Team 2 GD],Table169[Team 2],$BC14,Table169[Team 1],DD$3)+SUMIFS(Table169[Team 1 GD],Table169[Team 1],$BC14,Table169[Team 2],DD$3)</f>
        <v>0</v>
      </c>
      <c r="DE14" s="19">
        <f>SUMIFS(Table169[Team 2 GD],Table169[Team 2],$BC14,Table169[Team 1],DE$3)+SUMIFS(Table169[Team 1 GD],Table169[Team 1],$BC14,Table169[Team 2],DE$3)</f>
        <v>0</v>
      </c>
      <c r="DF14" s="19">
        <f>SUMIFS(Table169[Team 2 GD],Table169[Team 2],$BC14,Table169[Team 1],DF$3)+SUMIFS(Table169[Team 1 GD],Table169[Team 1],$BC14,Table169[Team 2],DF$3)</f>
        <v>0</v>
      </c>
      <c r="DG14" s="19">
        <f>SUMIFS(Table169[Team 2 GD],Table169[Team 2],$BC14,Table169[Team 1],DG$3)+SUMIFS(Table169[Team 1 GD],Table169[Team 1],$BC14,Table169[Team 2],DG$3)</f>
        <v>0</v>
      </c>
      <c r="DH14" s="19">
        <f>SUMIFS(Table169[Team 2 GD],Table169[Team 2],$BC14,Table169[Team 1],DH$3)+SUMIFS(Table169[Team 1 GD],Table169[Team 1],$BC14,Table169[Team 2],DH$3)</f>
        <v>0</v>
      </c>
      <c r="DI14" s="19">
        <f>SUMIFS(Table169[Team 2 GD],Table169[Team 2],$BC14,Table169[Team 1],DI$3)+SUMIFS(Table169[Team 1 GD],Table169[Team 1],$BC14,Table169[Team 2],DI$3)</f>
        <v>0</v>
      </c>
      <c r="DJ14" s="19">
        <f>SUMIFS(Table169[Team 2 GD],Table169[Team 2],$BC14,Table169[Team 1],DJ$3)+SUMIFS(Table169[Team 1 GD],Table169[Team 1],$BC14,Table169[Team 2],DJ$3)</f>
        <v>0</v>
      </c>
      <c r="DK14" s="19">
        <f>SUMIFS(Table169[Team 2 GD],Table169[Team 2],$BC14,Table169[Team 1],DK$3)+SUMIFS(Table169[Team 1 GD],Table169[Team 1],$BC14,Table169[Team 2],DK$3)</f>
        <v>0</v>
      </c>
      <c r="DL14" s="19">
        <f>SUMIFS(Table169[Team 2 GD],Table169[Team 2],$BC14,Table169[Team 1],DL$3)+SUMIFS(Table169[Team 1 GD],Table169[Team 1],$BC14,Table169[Team 2],DL$3)</f>
        <v>0</v>
      </c>
      <c r="DM14" s="19">
        <f>SUMIFS(Table169[Team 2 GD],Table169[Team 2],$BC14,Table169[Team 1],DM$3)+SUMIFS(Table169[Team 1 GD],Table169[Team 1],$BC14,Table169[Team 2],DM$3)</f>
        <v>0</v>
      </c>
      <c r="DN14" s="19">
        <f>SUMIFS(Table169[Team 2 GD],Table169[Team 2],$BC14,Table169[Team 1],DN$3)+SUMIFS(Table169[Team 1 GD],Table169[Team 1],$BC14,Table169[Team 2],DN$3)</f>
        <v>0</v>
      </c>
      <c r="DO14" s="19">
        <f>SUMIFS(Table169[Team 2 GD],Table169[Team 2],$BC14,Table169[Team 1],DO$3)+SUMIFS(Table169[Team 1 GD],Table169[Team 1],$BC14,Table169[Team 2],DO$3)</f>
        <v>0</v>
      </c>
      <c r="DP14" s="19">
        <f>SUMIFS(Table169[Team 2 GD],Table169[Team 2],$BC14,Table169[Team 1],DP$3)+SUMIFS(Table169[Team 1 GD],Table169[Team 1],$BC14,Table169[Team 2],DP$3)</f>
        <v>0</v>
      </c>
      <c r="DQ14" s="19">
        <f>SUMIFS(Table169[Team 2 GD],Table169[Team 2],$BC14,Table169[Team 1],DQ$3)+SUMIFS(Table169[Team 1 GD],Table169[Team 1],$BC14,Table169[Team 2],DQ$3)</f>
        <v>0</v>
      </c>
      <c r="DS14" s="17" t="s">
        <v>84</v>
      </c>
      <c r="DT14" s="19">
        <f>SUMIFS(Table169[Team 2 Goals],Table169[Team 2],$BC14,Table169[Team 1],DT$3)+SUMIFS(Table169[Team 1 Goals],Table169[Team 1],$BC14,Table169[Team 2],DT$3)</f>
        <v>0</v>
      </c>
      <c r="DU14" s="19">
        <f>SUMIFS(Table169[Team 2 Goals],Table169[Team 2],$BC14,Table169[Team 1],DU$3)+SUMIFS(Table169[Team 1 Goals],Table169[Team 1],$BC14,Table169[Team 2],DU$3)</f>
        <v>0</v>
      </c>
      <c r="DV14" s="19">
        <f>SUMIFS(Table169[Team 2 Goals],Table169[Team 2],$BC14,Table169[Team 1],DV$3)+SUMIFS(Table169[Team 1 Goals],Table169[Team 1],$BC14,Table169[Team 2],DV$3)</f>
        <v>0</v>
      </c>
      <c r="DW14" s="19">
        <f>SUMIFS(Table169[Team 2 Goals],Table169[Team 2],$BC14,Table169[Team 1],DW$3)+SUMIFS(Table169[Team 1 Goals],Table169[Team 1],$BC14,Table169[Team 2],DW$3)</f>
        <v>0</v>
      </c>
      <c r="DX14" s="19">
        <f>SUMIFS(Table169[Team 2 Goals],Table169[Team 2],$BC14,Table169[Team 1],DX$3)+SUMIFS(Table169[Team 1 Goals],Table169[Team 1],$BC14,Table169[Team 2],DX$3)</f>
        <v>0</v>
      </c>
      <c r="DY14" s="19">
        <f>SUMIFS(Table169[Team 2 Goals],Table169[Team 2],$BC14,Table169[Team 1],DY$3)+SUMIFS(Table169[Team 1 Goals],Table169[Team 1],$BC14,Table169[Team 2],DY$3)</f>
        <v>0</v>
      </c>
      <c r="DZ14" s="19">
        <f>SUMIFS(Table169[Team 2 Goals],Table169[Team 2],$BC14,Table169[Team 1],DZ$3)+SUMIFS(Table169[Team 1 Goals],Table169[Team 1],$BC14,Table169[Team 2],DZ$3)</f>
        <v>0</v>
      </c>
      <c r="EA14" s="19">
        <f>SUMIFS(Table169[Team 2 Goals],Table169[Team 2],$BC14,Table169[Team 1],EA$3)+SUMIFS(Table169[Team 1 Goals],Table169[Team 1],$BC14,Table169[Team 2],EA$3)</f>
        <v>0</v>
      </c>
      <c r="EB14" s="19">
        <f>SUMIFS(Table169[Team 2 Goals],Table169[Team 2],$BC14,Table169[Team 1],EB$3)+SUMIFS(Table169[Team 1 Goals],Table169[Team 1],$BC14,Table169[Team 2],EB$3)</f>
        <v>0</v>
      </c>
      <c r="EC14" s="19">
        <f>SUMIFS(Table169[Team 2 Goals],Table169[Team 2],$BC14,Table169[Team 1],EC$3)+SUMIFS(Table169[Team 1 Goals],Table169[Team 1],$BC14,Table169[Team 2],EC$3)</f>
        <v>0</v>
      </c>
      <c r="ED14" s="19">
        <f>SUMIFS(Table169[Team 2 Goals],Table169[Team 2],$BC14,Table169[Team 1],ED$3)+SUMIFS(Table169[Team 1 Goals],Table169[Team 1],$BC14,Table169[Team 2],ED$3)</f>
        <v>0</v>
      </c>
      <c r="EE14" s="19">
        <f>SUMIFS(Table169[Team 2 Goals],Table169[Team 2],$BC14,Table169[Team 1],EE$3)+SUMIFS(Table169[Team 1 Goals],Table169[Team 1],$BC14,Table169[Team 2],EE$3)</f>
        <v>0</v>
      </c>
      <c r="EF14" s="19">
        <f>SUMIFS(Table169[Team 2 Goals],Table169[Team 2],$BC14,Table169[Team 1],EF$3)+SUMIFS(Table169[Team 1 Goals],Table169[Team 1],$BC14,Table169[Team 2],EF$3)</f>
        <v>0</v>
      </c>
      <c r="EG14" s="19">
        <f>SUMIFS(Table169[Team 2 Goals],Table169[Team 2],$BC14,Table169[Team 1],EG$3)+SUMIFS(Table169[Team 1 Goals],Table169[Team 1],$BC14,Table169[Team 2],EG$3)</f>
        <v>0</v>
      </c>
      <c r="EH14" s="19">
        <f>SUMIFS(Table169[Team 2 Goals],Table169[Team 2],$BC14,Table169[Team 1],EH$3)+SUMIFS(Table169[Team 1 Goals],Table169[Team 1],$BC14,Table169[Team 2],EH$3)</f>
        <v>0</v>
      </c>
      <c r="EI14" s="19">
        <f>SUMIFS(Table169[Team 2 Goals],Table169[Team 2],$BC14,Table169[Team 1],EI$3)+SUMIFS(Table169[Team 1 Goals],Table169[Team 1],$BC14,Table169[Team 2],EI$3)</f>
        <v>0</v>
      </c>
      <c r="EJ14" s="19">
        <f>SUMIFS(Table169[Team 2 Goals],Table169[Team 2],$BC14,Table169[Team 1],EJ$3)+SUMIFS(Table169[Team 1 Goals],Table169[Team 1],$BC14,Table169[Team 2],EJ$3)</f>
        <v>0</v>
      </c>
      <c r="EK14" s="19">
        <f>SUMIFS(Table169[Team 2 Goals],Table169[Team 2],$BC14,Table169[Team 1],EK$3)+SUMIFS(Table169[Team 1 Goals],Table169[Team 1],$BC14,Table169[Team 2],EK$3)</f>
        <v>0</v>
      </c>
      <c r="EL14" s="19">
        <f>SUMIFS(Table169[Team 2 Goals],Table169[Team 2],$BC14,Table169[Team 1],EL$3)+SUMIFS(Table169[Team 1 Goals],Table169[Team 1],$BC14,Table169[Team 2],EL$3)</f>
        <v>0</v>
      </c>
      <c r="EM14" s="19">
        <f>SUMIFS(Table169[Team 2 Goals],Table169[Team 2],$BC14,Table169[Team 1],EM$3)+SUMIFS(Table169[Team 1 Goals],Table169[Team 1],$BC14,Table169[Team 2],EM$3)</f>
        <v>0</v>
      </c>
      <c r="EN14" s="19">
        <f>SUMIFS(Table169[Team 2 Goals],Table169[Team 2],$BC14,Table169[Team 1],EN$3)+SUMIFS(Table169[Team 1 Goals],Table169[Team 1],$BC14,Table169[Team 2],EN$3)</f>
        <v>0</v>
      </c>
      <c r="EO14" s="19">
        <f>SUMIFS(Table169[Team 2 Goals],Table169[Team 2],$BC14,Table169[Team 1],EO$3)+SUMIFS(Table169[Team 1 Goals],Table169[Team 1],$BC14,Table169[Team 2],EO$3)</f>
        <v>0</v>
      </c>
      <c r="EP14" s="19">
        <f>SUMIFS(Table169[Team 2 Goals],Table169[Team 2],$BC14,Table169[Team 1],EP$3)+SUMIFS(Table169[Team 1 Goals],Table169[Team 1],$BC14,Table169[Team 2],EP$3)</f>
        <v>0</v>
      </c>
      <c r="EQ14" s="19">
        <f>SUMIFS(Table169[Team 2 Goals],Table169[Team 2],$BC14,Table169[Team 1],EQ$3)+SUMIFS(Table169[Team 1 Goals],Table169[Team 1],$BC14,Table169[Team 2],EQ$3)</f>
        <v>0</v>
      </c>
      <c r="ER14" s="19">
        <f>SUMIFS(Table169[Team 2 Goals],Table169[Team 2],$BC14,Table169[Team 1],ER$3)+SUMIFS(Table169[Team 1 Goals],Table169[Team 1],$BC14,Table169[Team 2],ER$3)</f>
        <v>0</v>
      </c>
      <c r="ES14" s="19">
        <f>SUMIFS(Table169[Team 2 Goals],Table169[Team 2],$BC14,Table169[Team 1],ES$3)+SUMIFS(Table169[Team 1 Goals],Table169[Team 1],$BC14,Table169[Team 2],ES$3)</f>
        <v>0</v>
      </c>
      <c r="ET14" s="19">
        <f>SUMIFS(Table169[Team 2 Goals],Table169[Team 2],$BC14,Table169[Team 1],ET$3)+SUMIFS(Table169[Team 1 Goals],Table169[Team 1],$BC14,Table169[Team 2],ET$3)</f>
        <v>0</v>
      </c>
      <c r="EU14" s="19">
        <f>SUMIFS(Table169[Team 2 Goals],Table169[Team 2],$BC14,Table169[Team 1],EU$3)+SUMIFS(Table169[Team 1 Goals],Table169[Team 1],$BC14,Table169[Team 2],EU$3)</f>
        <v>0</v>
      </c>
      <c r="EV14" s="19">
        <f>SUMIFS(Table169[Team 2 Goals],Table169[Team 2],$BC14,Table169[Team 1],EV$3)+SUMIFS(Table169[Team 1 Goals],Table169[Team 1],$BC14,Table169[Team 2],EV$3)</f>
        <v>0</v>
      </c>
      <c r="EW14" s="19">
        <f>SUMIFS(Table169[Team 2 Goals],Table169[Team 2],$BC14,Table169[Team 1],EW$3)+SUMIFS(Table169[Team 1 Goals],Table169[Team 1],$BC14,Table169[Team 2],EW$3)</f>
        <v>0</v>
      </c>
      <c r="EX14" s="19">
        <f>SUMIFS(Table169[Team 2 Goals],Table169[Team 2],$BC14,Table169[Team 1],EX$3)+SUMIFS(Table169[Team 1 Goals],Table169[Team 1],$BC14,Table169[Team 2],EX$3)</f>
        <v>0</v>
      </c>
      <c r="EY14" s="19">
        <f>SUMIFS(Table169[Team 2 Goals],Table169[Team 2],$BC14,Table169[Team 1],EY$3)+SUMIFS(Table169[Team 1 Goals],Table169[Team 1],$BC14,Table169[Team 2],EY$3)</f>
        <v>0</v>
      </c>
      <c r="FA14" s="72"/>
      <c r="FB14" s="72"/>
    </row>
    <row r="15" spans="1:159" s="17" customFormat="1" ht="30" customHeight="1" thickBot="1" x14ac:dyDescent="0.3">
      <c r="A15" s="70"/>
      <c r="B15" s="5">
        <v>12</v>
      </c>
      <c r="C15" s="5" t="s">
        <v>121</v>
      </c>
      <c r="D15" s="28">
        <v>44888</v>
      </c>
      <c r="E15" s="5" t="s">
        <v>12</v>
      </c>
      <c r="F15" s="29">
        <v>0.54166666666666663</v>
      </c>
      <c r="G15" s="30">
        <f t="shared" si="0"/>
        <v>44888.083333333328</v>
      </c>
      <c r="H15" s="5" t="s">
        <v>24</v>
      </c>
      <c r="I15" s="67"/>
      <c r="J15" s="5" t="str">
        <f>IF(Table169[[#This Row],[SCORE]]="","",IF(O15=P15,"Draw",IF(O15&gt;P15,K15,L15)))</f>
        <v/>
      </c>
      <c r="K15" s="17" t="str">
        <f>IF(Table169[[#This Row],[TEAMS]]="","",LEFT(H15,FIND(" -",H15,1)-1))</f>
        <v>Morocco</v>
      </c>
      <c r="L15" s="17" t="str">
        <f>IF(Table169[[#This Row],[TEAMS]]="","",MID(H15,FIND("-",H15,1)+2,LEN(H15)-FIND("-",H15,1)+2))</f>
        <v>Croatia</v>
      </c>
      <c r="M15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15" s="17" t="str">
        <f>IF(Table169[[#This Row],[Winner]]=Table169[[#This Row],[Team 1]],Table169[[#This Row],[Team 2]],IF(Table169[[#This Row],[Winner]]=Table169[[#This Row],[Team 2]],Table169[[#This Row],[Team 1]],""))</f>
        <v/>
      </c>
      <c r="O15" s="17" t="str">
        <f>IF(Table169[[#This Row],[SCORE]]="","",LEFT(I15,FIND(":",I15,1)-1)*1)</f>
        <v/>
      </c>
      <c r="P15" s="17" t="str">
        <f>IF(Table169[[#This Row],[SCORE]]="","",MID(I15,FIND(":",I15,1)+1,LEN(I15)-FIND(":",I15,1)+1)*1)</f>
        <v/>
      </c>
      <c r="Q15" s="17" t="str">
        <f>IF(OR(Table169[[#This Row],[Team 1 Goals]]="",Table169[[#This Row],[Team 2 Goals]]=""),"",Table169[[#This Row],[Team 1 Goals]]-Table169[[#This Row],[Team 2 Goals]])</f>
        <v/>
      </c>
      <c r="R15" s="17" t="str">
        <f>IF(OR(Table169[[#This Row],[Team 1 Goals]]="",Table169[[#This Row],[Team 2 Goals]]=""),"",Table169[[#This Row],[Team 2 Goals]]-Table169[[#This Row],[Team 1 Goals]])</f>
        <v/>
      </c>
      <c r="S15" s="17" t="str">
        <f>IF(Table169[[#This Row],[SCORE]]="","",IF(Table169[[#This Row],[WINNER / RESULT]]="Draw",1,IF(Table169[[#This Row],[WINNER / RESULT]]=Table169[[#This Row],[Team 1]],3,0)))</f>
        <v/>
      </c>
      <c r="T15" s="17" t="str">
        <f>IF(Table169[[#This Row],[SCORE]]="","",IF(Table169[[#This Row],[WINNER / RESULT]]="Draw",1,IF(Table169[[#This Row],[WINNER / RESULT]]=Table169[[#This Row],[Team 2]],3,0)))</f>
        <v/>
      </c>
      <c r="Z15" s="4" t="s">
        <v>20</v>
      </c>
      <c r="AA15" s="51">
        <v>4</v>
      </c>
      <c r="AB15" s="52" t="str">
        <f ca="1">IFERROR(INDEX(AJ:AJ,MATCH("4"&amp;Z15,AT:AT,0),1),"")</f>
        <v>Wales</v>
      </c>
      <c r="AC15" s="52" t="str">
        <f ca="1">IF(AB15="","",VLOOKUP(AB15,AJ:AO,2,FALSE)&amp;"-"&amp;VLOOKUP(AB15,AJ:AO,3,FALSE)&amp;"-"&amp;VLOOKUP(AB15,AJ:AO,4,FALSE))</f>
        <v>0-0-0</v>
      </c>
      <c r="AD15" s="52">
        <f ca="1">IF(AB15="","",VLOOKUP(AB15,AJ:AQ,8,FALSE))</f>
        <v>0</v>
      </c>
      <c r="AE15" s="53">
        <f ca="1">IF(AB15="","",VLOOKUP(AB15,AJ:AT,5,FALSE))</f>
        <v>0</v>
      </c>
      <c r="AI15" s="17" t="s">
        <v>21</v>
      </c>
      <c r="AJ15" s="17" t="s">
        <v>87</v>
      </c>
      <c r="AK15" s="17">
        <f>COUNTIF(Table169[Winner],AJ15)</f>
        <v>0</v>
      </c>
      <c r="AL15" s="17">
        <f>COUNTIFS(Table169[Team 2],AJ15,Table169[WINNER / RESULT],"Draw")+COUNTIFS(Table169[Team 1],AJ15,Table169[WINNER / RESULT],"Draw")</f>
        <v>0</v>
      </c>
      <c r="AM15" s="17">
        <f>COUNTIF(Table169[Loser],AJ15)</f>
        <v>0</v>
      </c>
      <c r="AN15" s="17">
        <f>AL15+(3*AK15)</f>
        <v>0</v>
      </c>
      <c r="AO15" s="17">
        <f>SUMIFS(Table169[Team 1 Goals],Table169[Team 1],AJ15)+SUMIFS(Table169[Team 2 Goals],Table169[Team 2],AJ15)</f>
        <v>0</v>
      </c>
      <c r="AP15" s="17">
        <f>SUMIFS(Table169[Team 2 Goals],Table169[Team 1],AJ15)+SUMIFS(Table169[Team 1 Goals],Table169[Team 2],AJ15)</f>
        <v>0</v>
      </c>
      <c r="AQ15" s="17">
        <f>AO15-AP15</f>
        <v>0</v>
      </c>
      <c r="AR15" s="17">
        <f ca="1">RANK(BA15,$BA$14:$BA$17,1)</f>
        <v>2</v>
      </c>
      <c r="AS15" s="17" t="str">
        <f t="shared" si="1"/>
        <v/>
      </c>
      <c r="AT15" s="17" t="str">
        <f ca="1">IF(AS15="",AR15&amp;AI15,AS15&amp;AI15)</f>
        <v>2C</v>
      </c>
      <c r="AU15" s="17">
        <f>RANK(AN15,AN14:AN17)+(RANK(AQ15,AQ14:AQ17)/10)+(RANK(AO15,AO14:AO17)/100)</f>
        <v>1.1100000000000001</v>
      </c>
      <c r="AV15" s="17">
        <f>RANK(AU15,$AU$14:$AU$17,1)</f>
        <v>1</v>
      </c>
      <c r="AW15" s="17" cm="1">
        <f t="array" aca="1" ref="AW15" ca="1">SUMPRODUCT((OFFSET($BD$3:$CI$3,MATCH($AJ15,$BC$4:$BC$35,0),0))*((IF($AV16=$AV15,$BD$3:$CI$3=$AJ16,0))+(IF($AV17=$AV15,$BD$3:$CI$3=$AJ17,0))+(IF($AV14=$AV15,$BD$3:$CI$3=$AJ14,0))))</f>
        <v>0</v>
      </c>
      <c r="AX15" s="17" cm="1">
        <f t="array" aca="1" ref="AX15" ca="1">SUMPRODUCT((OFFSET($CL$3:$DQ$3,MATCH($AJ15,$CK$4:$CK$35,0),0))*((IF($AV16=$AV15,$CL$3:$DQ$3=$AJ16,0))+(IF($AV17=$AV15,$CL$3:$DQ$3=$AJ17,0))+(IF($AV14=$AV15,$CL$3:$DQ$3=$AJ14,0))))</f>
        <v>0</v>
      </c>
      <c r="AY15" s="17" cm="1">
        <f t="array" aca="1" ref="AY15" ca="1">SUMPRODUCT((OFFSET($DT$3:$EY$3,MATCH($AJ15,$DS$4:$DS$35,0),0))*((IF($AV16=$AV15,$DT$3:$EY$3=$AJ16,0))+(IF($AV17=$AV15,$DT$3:$EY$3=$AJ17,0))+(IF($AV14=$AV15,$DT$3:$EY$3=$AJ14,0))))</f>
        <v>0</v>
      </c>
      <c r="AZ15" s="17">
        <f ca="1">(AW15/1000)+(AX15/10000)+(AY15/100000)+(ROW(AY16)/10000000)</f>
        <v>1.5999999999999999E-6</v>
      </c>
      <c r="BA15" s="17">
        <f ca="1">+AU15-AZ15</f>
        <v>1.1099984000000001</v>
      </c>
      <c r="BC15" s="17" t="s">
        <v>89</v>
      </c>
      <c r="BD15" s="19">
        <f>SUMIFS(Table169[Team 2 Points],Table169[Team 2],$BC15,Table169[Team 1],BD$3)+SUMIFS(Table169[Team 1 Points],Table169[Team 1],$BC15,Table169[Team 2],BD$3)</f>
        <v>0</v>
      </c>
      <c r="BE15" s="19">
        <f>SUMIFS(Table169[Team 2 Points],Table169[Team 2],$BC15,Table169[Team 1],BE$3)+SUMIFS(Table169[Team 1 Points],Table169[Team 1],$BC15,Table169[Team 2],BE$3)</f>
        <v>0</v>
      </c>
      <c r="BF15" s="19">
        <f>SUMIFS(Table169[Team 2 Points],Table169[Team 2],$BC15,Table169[Team 1],BF$3)+SUMIFS(Table169[Team 1 Points],Table169[Team 1],$BC15,Table169[Team 2],BF$3)</f>
        <v>0</v>
      </c>
      <c r="BG15" s="19">
        <f>SUMIFS(Table169[Team 2 Points],Table169[Team 2],$BC15,Table169[Team 1],BG$3)+SUMIFS(Table169[Team 1 Points],Table169[Team 1],$BC15,Table169[Team 2],BG$3)</f>
        <v>0</v>
      </c>
      <c r="BH15" s="19">
        <f>SUMIFS(Table169[Team 2 Points],Table169[Team 2],$BC15,Table169[Team 1],BH$3)+SUMIFS(Table169[Team 1 Points],Table169[Team 1],$BC15,Table169[Team 2],BH$3)</f>
        <v>0</v>
      </c>
      <c r="BI15" s="19">
        <f>SUMIFS(Table169[Team 2 Points],Table169[Team 2],$BC15,Table169[Team 1],BI$3)+SUMIFS(Table169[Team 1 Points],Table169[Team 1],$BC15,Table169[Team 2],BI$3)</f>
        <v>0</v>
      </c>
      <c r="BJ15" s="19">
        <f>SUMIFS(Table169[Team 2 Points],Table169[Team 2],$BC15,Table169[Team 1],BJ$3)+SUMIFS(Table169[Team 1 Points],Table169[Team 1],$BC15,Table169[Team 2],BJ$3)</f>
        <v>0</v>
      </c>
      <c r="BK15" s="19">
        <f>SUMIFS(Table169[Team 2 Points],Table169[Team 2],$BC15,Table169[Team 1],BK$3)+SUMIFS(Table169[Team 1 Points],Table169[Team 1],$BC15,Table169[Team 2],BK$3)</f>
        <v>0</v>
      </c>
      <c r="BL15" s="19">
        <f>SUMIFS(Table169[Team 2 Points],Table169[Team 2],$BC15,Table169[Team 1],BL$3)+SUMIFS(Table169[Team 1 Points],Table169[Team 1],$BC15,Table169[Team 2],BL$3)</f>
        <v>0</v>
      </c>
      <c r="BM15" s="19">
        <f>SUMIFS(Table169[Team 2 Points],Table169[Team 2],$BC15,Table169[Team 1],BM$3)+SUMIFS(Table169[Team 1 Points],Table169[Team 1],$BC15,Table169[Team 2],BM$3)</f>
        <v>0</v>
      </c>
      <c r="BN15" s="19">
        <f>SUMIFS(Table169[Team 2 Points],Table169[Team 2],$BC15,Table169[Team 1],BN$3)+SUMIFS(Table169[Team 1 Points],Table169[Team 1],$BC15,Table169[Team 2],BN$3)</f>
        <v>0</v>
      </c>
      <c r="BO15" s="19">
        <f>SUMIFS(Table169[Team 2 Points],Table169[Team 2],$BC15,Table169[Team 1],BO$3)+SUMIFS(Table169[Team 1 Points],Table169[Team 1],$BC15,Table169[Team 2],BO$3)</f>
        <v>0</v>
      </c>
      <c r="BP15" s="19">
        <f>SUMIFS(Table169[Team 2 Points],Table169[Team 2],$BC15,Table169[Team 1],BP$3)+SUMIFS(Table169[Team 1 Points],Table169[Team 1],$BC15,Table169[Team 2],BP$3)</f>
        <v>0</v>
      </c>
      <c r="BQ15" s="19">
        <f>SUMIFS(Table169[Team 2 Points],Table169[Team 2],$BC15,Table169[Team 1],BQ$3)+SUMIFS(Table169[Team 1 Points],Table169[Team 1],$BC15,Table169[Team 2],BQ$3)</f>
        <v>0</v>
      </c>
      <c r="BR15" s="19">
        <f>SUMIFS(Table169[Team 2 Points],Table169[Team 2],$BC15,Table169[Team 1],BR$3)+SUMIFS(Table169[Team 1 Points],Table169[Team 1],$BC15,Table169[Team 2],BR$3)</f>
        <v>0</v>
      </c>
      <c r="BS15" s="19">
        <f>SUMIFS(Table169[Team 2 Points],Table169[Team 2],$BC15,Table169[Team 1],BS$3)+SUMIFS(Table169[Team 1 Points],Table169[Team 1],$BC15,Table169[Team 2],BS$3)</f>
        <v>0</v>
      </c>
      <c r="BT15" s="19">
        <f>SUMIFS(Table169[Team 2 Points],Table169[Team 2],$BC15,Table169[Team 1],BT$3)+SUMIFS(Table169[Team 1 Points],Table169[Team 1],$BC15,Table169[Team 2],BT$3)</f>
        <v>0</v>
      </c>
      <c r="BU15" s="19">
        <f>SUMIFS(Table169[Team 2 Points],Table169[Team 2],$BC15,Table169[Team 1],BU$3)+SUMIFS(Table169[Team 1 Points],Table169[Team 1],$BC15,Table169[Team 2],BU$3)</f>
        <v>0</v>
      </c>
      <c r="BV15" s="19">
        <f>SUMIFS(Table169[Team 2 Points],Table169[Team 2],$BC15,Table169[Team 1],BV$3)+SUMIFS(Table169[Team 1 Points],Table169[Team 1],$BC15,Table169[Team 2],BV$3)</f>
        <v>0</v>
      </c>
      <c r="BW15" s="19">
        <f>SUMIFS(Table169[Team 2 Points],Table169[Team 2],$BC15,Table169[Team 1],BW$3)+SUMIFS(Table169[Team 1 Points],Table169[Team 1],$BC15,Table169[Team 2],BW$3)</f>
        <v>0</v>
      </c>
      <c r="BX15" s="19">
        <f>SUMIFS(Table169[Team 2 Points],Table169[Team 2],$BC15,Table169[Team 1],BX$3)+SUMIFS(Table169[Team 1 Points],Table169[Team 1],$BC15,Table169[Team 2],BX$3)</f>
        <v>0</v>
      </c>
      <c r="BY15" s="19">
        <f>SUMIFS(Table169[Team 2 Points],Table169[Team 2],$BC15,Table169[Team 1],BY$3)+SUMIFS(Table169[Team 1 Points],Table169[Team 1],$BC15,Table169[Team 2],BY$3)</f>
        <v>0</v>
      </c>
      <c r="BZ15" s="19">
        <f>SUMIFS(Table169[Team 2 Points],Table169[Team 2],$BC15,Table169[Team 1],BZ$3)+SUMIFS(Table169[Team 1 Points],Table169[Team 1],$BC15,Table169[Team 2],BZ$3)</f>
        <v>0</v>
      </c>
      <c r="CA15" s="19">
        <f>SUMIFS(Table169[Team 2 Points],Table169[Team 2],$BC15,Table169[Team 1],CA$3)+SUMIFS(Table169[Team 1 Points],Table169[Team 1],$BC15,Table169[Team 2],CA$3)</f>
        <v>0</v>
      </c>
      <c r="CB15" s="19">
        <f>SUMIFS(Table169[Team 2 Points],Table169[Team 2],$BC15,Table169[Team 1],CB$3)+SUMIFS(Table169[Team 1 Points],Table169[Team 1],$BC15,Table169[Team 2],CB$3)</f>
        <v>0</v>
      </c>
      <c r="CC15" s="19">
        <f>SUMIFS(Table169[Team 2 Points],Table169[Team 2],$BC15,Table169[Team 1],CC$3)+SUMIFS(Table169[Team 1 Points],Table169[Team 1],$BC15,Table169[Team 2],CC$3)</f>
        <v>0</v>
      </c>
      <c r="CD15" s="19">
        <f>SUMIFS(Table169[Team 2 Points],Table169[Team 2],$BC15,Table169[Team 1],CD$3)+SUMIFS(Table169[Team 1 Points],Table169[Team 1],$BC15,Table169[Team 2],CD$3)</f>
        <v>0</v>
      </c>
      <c r="CE15" s="19">
        <f>SUMIFS(Table169[Team 2 Points],Table169[Team 2],$BC15,Table169[Team 1],CE$3)+SUMIFS(Table169[Team 1 Points],Table169[Team 1],$BC15,Table169[Team 2],CE$3)</f>
        <v>0</v>
      </c>
      <c r="CF15" s="19">
        <f>SUMIFS(Table169[Team 2 Points],Table169[Team 2],$BC15,Table169[Team 1],CF$3)+SUMIFS(Table169[Team 1 Points],Table169[Team 1],$BC15,Table169[Team 2],CF$3)</f>
        <v>0</v>
      </c>
      <c r="CG15" s="19">
        <f>SUMIFS(Table169[Team 2 Points],Table169[Team 2],$BC15,Table169[Team 1],CG$3)+SUMIFS(Table169[Team 1 Points],Table169[Team 1],$BC15,Table169[Team 2],CG$3)</f>
        <v>0</v>
      </c>
      <c r="CH15" s="19">
        <f>SUMIFS(Table169[Team 2 Points],Table169[Team 2],$BC15,Table169[Team 1],CH$3)+SUMIFS(Table169[Team 1 Points],Table169[Team 1],$BC15,Table169[Team 2],CH$3)</f>
        <v>0</v>
      </c>
      <c r="CI15" s="19">
        <f>SUMIFS(Table169[Team 2 Points],Table169[Team 2],$BC15,Table169[Team 1],CI$3)+SUMIFS(Table169[Team 1 Points],Table169[Team 1],$BC15,Table169[Team 2],CI$3)</f>
        <v>0</v>
      </c>
      <c r="CK15" s="17" t="s">
        <v>89</v>
      </c>
      <c r="CL15" s="19">
        <f>SUMIFS(Table169[Team 2 GD],Table169[Team 2],$BC15,Table169[Team 1],CL$3)+SUMIFS(Table169[Team 1 GD],Table169[Team 1],$BC15,Table169[Team 2],CL$3)</f>
        <v>0</v>
      </c>
      <c r="CM15" s="19">
        <f>SUMIFS(Table169[Team 2 GD],Table169[Team 2],$BC15,Table169[Team 1],CM$3)+SUMIFS(Table169[Team 1 GD],Table169[Team 1],$BC15,Table169[Team 2],CM$3)</f>
        <v>0</v>
      </c>
      <c r="CN15" s="19">
        <f>SUMIFS(Table169[Team 2 GD],Table169[Team 2],$BC15,Table169[Team 1],CN$3)+SUMIFS(Table169[Team 1 GD],Table169[Team 1],$BC15,Table169[Team 2],CN$3)</f>
        <v>0</v>
      </c>
      <c r="CO15" s="19">
        <f>SUMIFS(Table169[Team 2 GD],Table169[Team 2],$BC15,Table169[Team 1],CO$3)+SUMIFS(Table169[Team 1 GD],Table169[Team 1],$BC15,Table169[Team 2],CO$3)</f>
        <v>0</v>
      </c>
      <c r="CP15" s="19">
        <f>SUMIFS(Table169[Team 2 GD],Table169[Team 2],$BC15,Table169[Team 1],CP$3)+SUMIFS(Table169[Team 1 GD],Table169[Team 1],$BC15,Table169[Team 2],CP$3)</f>
        <v>0</v>
      </c>
      <c r="CQ15" s="19">
        <f>SUMIFS(Table169[Team 2 GD],Table169[Team 2],$BC15,Table169[Team 1],CQ$3)+SUMIFS(Table169[Team 1 GD],Table169[Team 1],$BC15,Table169[Team 2],CQ$3)</f>
        <v>0</v>
      </c>
      <c r="CR15" s="19">
        <f>SUMIFS(Table169[Team 2 GD],Table169[Team 2],$BC15,Table169[Team 1],CR$3)+SUMIFS(Table169[Team 1 GD],Table169[Team 1],$BC15,Table169[Team 2],CR$3)</f>
        <v>0</v>
      </c>
      <c r="CS15" s="19">
        <f>SUMIFS(Table169[Team 2 GD],Table169[Team 2],$BC15,Table169[Team 1],CS$3)+SUMIFS(Table169[Team 1 GD],Table169[Team 1],$BC15,Table169[Team 2],CS$3)</f>
        <v>0</v>
      </c>
      <c r="CT15" s="19">
        <f>SUMIFS(Table169[Team 2 GD],Table169[Team 2],$BC15,Table169[Team 1],CT$3)+SUMIFS(Table169[Team 1 GD],Table169[Team 1],$BC15,Table169[Team 2],CT$3)</f>
        <v>0</v>
      </c>
      <c r="CU15" s="19">
        <f>SUMIFS(Table169[Team 2 GD],Table169[Team 2],$BC15,Table169[Team 1],CU$3)+SUMIFS(Table169[Team 1 GD],Table169[Team 1],$BC15,Table169[Team 2],CU$3)</f>
        <v>0</v>
      </c>
      <c r="CV15" s="19">
        <f>SUMIFS(Table169[Team 2 GD],Table169[Team 2],$BC15,Table169[Team 1],CV$3)+SUMIFS(Table169[Team 1 GD],Table169[Team 1],$BC15,Table169[Team 2],CV$3)</f>
        <v>0</v>
      </c>
      <c r="CW15" s="19">
        <f>SUMIFS(Table169[Team 2 GD],Table169[Team 2],$BC15,Table169[Team 1],CW$3)+SUMIFS(Table169[Team 1 GD],Table169[Team 1],$BC15,Table169[Team 2],CW$3)</f>
        <v>0</v>
      </c>
      <c r="CX15" s="19">
        <f>SUMIFS(Table169[Team 2 GD],Table169[Team 2],$BC15,Table169[Team 1],CX$3)+SUMIFS(Table169[Team 1 GD],Table169[Team 1],$BC15,Table169[Team 2],CX$3)</f>
        <v>0</v>
      </c>
      <c r="CY15" s="19">
        <f>SUMIFS(Table169[Team 2 GD],Table169[Team 2],$BC15,Table169[Team 1],CY$3)+SUMIFS(Table169[Team 1 GD],Table169[Team 1],$BC15,Table169[Team 2],CY$3)</f>
        <v>0</v>
      </c>
      <c r="CZ15" s="19">
        <f>SUMIFS(Table169[Team 2 GD],Table169[Team 2],$BC15,Table169[Team 1],CZ$3)+SUMIFS(Table169[Team 1 GD],Table169[Team 1],$BC15,Table169[Team 2],CZ$3)</f>
        <v>0</v>
      </c>
      <c r="DA15" s="19">
        <f>SUMIFS(Table169[Team 2 GD],Table169[Team 2],$BC15,Table169[Team 1],DA$3)+SUMIFS(Table169[Team 1 GD],Table169[Team 1],$BC15,Table169[Team 2],DA$3)</f>
        <v>0</v>
      </c>
      <c r="DB15" s="19">
        <f>SUMIFS(Table169[Team 2 GD],Table169[Team 2],$BC15,Table169[Team 1],DB$3)+SUMIFS(Table169[Team 1 GD],Table169[Team 1],$BC15,Table169[Team 2],DB$3)</f>
        <v>0</v>
      </c>
      <c r="DC15" s="19">
        <f>SUMIFS(Table169[Team 2 GD],Table169[Team 2],$BC15,Table169[Team 1],DC$3)+SUMIFS(Table169[Team 1 GD],Table169[Team 1],$BC15,Table169[Team 2],DC$3)</f>
        <v>0</v>
      </c>
      <c r="DD15" s="19">
        <f>SUMIFS(Table169[Team 2 GD],Table169[Team 2],$BC15,Table169[Team 1],DD$3)+SUMIFS(Table169[Team 1 GD],Table169[Team 1],$BC15,Table169[Team 2],DD$3)</f>
        <v>0</v>
      </c>
      <c r="DE15" s="19">
        <f>SUMIFS(Table169[Team 2 GD],Table169[Team 2],$BC15,Table169[Team 1],DE$3)+SUMIFS(Table169[Team 1 GD],Table169[Team 1],$BC15,Table169[Team 2],DE$3)</f>
        <v>0</v>
      </c>
      <c r="DF15" s="19">
        <f>SUMIFS(Table169[Team 2 GD],Table169[Team 2],$BC15,Table169[Team 1],DF$3)+SUMIFS(Table169[Team 1 GD],Table169[Team 1],$BC15,Table169[Team 2],DF$3)</f>
        <v>0</v>
      </c>
      <c r="DG15" s="19">
        <f>SUMIFS(Table169[Team 2 GD],Table169[Team 2],$BC15,Table169[Team 1],DG$3)+SUMIFS(Table169[Team 1 GD],Table169[Team 1],$BC15,Table169[Team 2],DG$3)</f>
        <v>0</v>
      </c>
      <c r="DH15" s="19">
        <f>SUMIFS(Table169[Team 2 GD],Table169[Team 2],$BC15,Table169[Team 1],DH$3)+SUMIFS(Table169[Team 1 GD],Table169[Team 1],$BC15,Table169[Team 2],DH$3)</f>
        <v>0</v>
      </c>
      <c r="DI15" s="19">
        <f>SUMIFS(Table169[Team 2 GD],Table169[Team 2],$BC15,Table169[Team 1],DI$3)+SUMIFS(Table169[Team 1 GD],Table169[Team 1],$BC15,Table169[Team 2],DI$3)</f>
        <v>0</v>
      </c>
      <c r="DJ15" s="19">
        <f>SUMIFS(Table169[Team 2 GD],Table169[Team 2],$BC15,Table169[Team 1],DJ$3)+SUMIFS(Table169[Team 1 GD],Table169[Team 1],$BC15,Table169[Team 2],DJ$3)</f>
        <v>0</v>
      </c>
      <c r="DK15" s="19">
        <f>SUMIFS(Table169[Team 2 GD],Table169[Team 2],$BC15,Table169[Team 1],DK$3)+SUMIFS(Table169[Team 1 GD],Table169[Team 1],$BC15,Table169[Team 2],DK$3)</f>
        <v>0</v>
      </c>
      <c r="DL15" s="19">
        <f>SUMIFS(Table169[Team 2 GD],Table169[Team 2],$BC15,Table169[Team 1],DL$3)+SUMIFS(Table169[Team 1 GD],Table169[Team 1],$BC15,Table169[Team 2],DL$3)</f>
        <v>0</v>
      </c>
      <c r="DM15" s="19">
        <f>SUMIFS(Table169[Team 2 GD],Table169[Team 2],$BC15,Table169[Team 1],DM$3)+SUMIFS(Table169[Team 1 GD],Table169[Team 1],$BC15,Table169[Team 2],DM$3)</f>
        <v>0</v>
      </c>
      <c r="DN15" s="19">
        <f>SUMIFS(Table169[Team 2 GD],Table169[Team 2],$BC15,Table169[Team 1],DN$3)+SUMIFS(Table169[Team 1 GD],Table169[Team 1],$BC15,Table169[Team 2],DN$3)</f>
        <v>0</v>
      </c>
      <c r="DO15" s="19">
        <f>SUMIFS(Table169[Team 2 GD],Table169[Team 2],$BC15,Table169[Team 1],DO$3)+SUMIFS(Table169[Team 1 GD],Table169[Team 1],$BC15,Table169[Team 2],DO$3)</f>
        <v>0</v>
      </c>
      <c r="DP15" s="19">
        <f>SUMIFS(Table169[Team 2 GD],Table169[Team 2],$BC15,Table169[Team 1],DP$3)+SUMIFS(Table169[Team 1 GD],Table169[Team 1],$BC15,Table169[Team 2],DP$3)</f>
        <v>0</v>
      </c>
      <c r="DQ15" s="19">
        <f>SUMIFS(Table169[Team 2 GD],Table169[Team 2],$BC15,Table169[Team 1],DQ$3)+SUMIFS(Table169[Team 1 GD],Table169[Team 1],$BC15,Table169[Team 2],DQ$3)</f>
        <v>0</v>
      </c>
      <c r="DS15" s="17" t="s">
        <v>89</v>
      </c>
      <c r="DT15" s="19">
        <f>SUMIFS(Table169[Team 2 Goals],Table169[Team 2],$BC15,Table169[Team 1],DT$3)+SUMIFS(Table169[Team 1 Goals],Table169[Team 1],$BC15,Table169[Team 2],DT$3)</f>
        <v>0</v>
      </c>
      <c r="DU15" s="19">
        <f>SUMIFS(Table169[Team 2 Goals],Table169[Team 2],$BC15,Table169[Team 1],DU$3)+SUMIFS(Table169[Team 1 Goals],Table169[Team 1],$BC15,Table169[Team 2],DU$3)</f>
        <v>0</v>
      </c>
      <c r="DV15" s="19">
        <f>SUMIFS(Table169[Team 2 Goals],Table169[Team 2],$BC15,Table169[Team 1],DV$3)+SUMIFS(Table169[Team 1 Goals],Table169[Team 1],$BC15,Table169[Team 2],DV$3)</f>
        <v>0</v>
      </c>
      <c r="DW15" s="19">
        <f>SUMIFS(Table169[Team 2 Goals],Table169[Team 2],$BC15,Table169[Team 1],DW$3)+SUMIFS(Table169[Team 1 Goals],Table169[Team 1],$BC15,Table169[Team 2],DW$3)</f>
        <v>0</v>
      </c>
      <c r="DX15" s="19">
        <f>SUMIFS(Table169[Team 2 Goals],Table169[Team 2],$BC15,Table169[Team 1],DX$3)+SUMIFS(Table169[Team 1 Goals],Table169[Team 1],$BC15,Table169[Team 2],DX$3)</f>
        <v>0</v>
      </c>
      <c r="DY15" s="19">
        <f>SUMIFS(Table169[Team 2 Goals],Table169[Team 2],$BC15,Table169[Team 1],DY$3)+SUMIFS(Table169[Team 1 Goals],Table169[Team 1],$BC15,Table169[Team 2],DY$3)</f>
        <v>0</v>
      </c>
      <c r="DZ15" s="19">
        <f>SUMIFS(Table169[Team 2 Goals],Table169[Team 2],$BC15,Table169[Team 1],DZ$3)+SUMIFS(Table169[Team 1 Goals],Table169[Team 1],$BC15,Table169[Team 2],DZ$3)</f>
        <v>0</v>
      </c>
      <c r="EA15" s="19">
        <f>SUMIFS(Table169[Team 2 Goals],Table169[Team 2],$BC15,Table169[Team 1],EA$3)+SUMIFS(Table169[Team 1 Goals],Table169[Team 1],$BC15,Table169[Team 2],EA$3)</f>
        <v>0</v>
      </c>
      <c r="EB15" s="19">
        <f>SUMIFS(Table169[Team 2 Goals],Table169[Team 2],$BC15,Table169[Team 1],EB$3)+SUMIFS(Table169[Team 1 Goals],Table169[Team 1],$BC15,Table169[Team 2],EB$3)</f>
        <v>0</v>
      </c>
      <c r="EC15" s="19">
        <f>SUMIFS(Table169[Team 2 Goals],Table169[Team 2],$BC15,Table169[Team 1],EC$3)+SUMIFS(Table169[Team 1 Goals],Table169[Team 1],$BC15,Table169[Team 2],EC$3)</f>
        <v>0</v>
      </c>
      <c r="ED15" s="19">
        <f>SUMIFS(Table169[Team 2 Goals],Table169[Team 2],$BC15,Table169[Team 1],ED$3)+SUMIFS(Table169[Team 1 Goals],Table169[Team 1],$BC15,Table169[Team 2],ED$3)</f>
        <v>0</v>
      </c>
      <c r="EE15" s="19">
        <f>SUMIFS(Table169[Team 2 Goals],Table169[Team 2],$BC15,Table169[Team 1],EE$3)+SUMIFS(Table169[Team 1 Goals],Table169[Team 1],$BC15,Table169[Team 2],EE$3)</f>
        <v>0</v>
      </c>
      <c r="EF15" s="19">
        <f>SUMIFS(Table169[Team 2 Goals],Table169[Team 2],$BC15,Table169[Team 1],EF$3)+SUMIFS(Table169[Team 1 Goals],Table169[Team 1],$BC15,Table169[Team 2],EF$3)</f>
        <v>0</v>
      </c>
      <c r="EG15" s="19">
        <f>SUMIFS(Table169[Team 2 Goals],Table169[Team 2],$BC15,Table169[Team 1],EG$3)+SUMIFS(Table169[Team 1 Goals],Table169[Team 1],$BC15,Table169[Team 2],EG$3)</f>
        <v>0</v>
      </c>
      <c r="EH15" s="19">
        <f>SUMIFS(Table169[Team 2 Goals],Table169[Team 2],$BC15,Table169[Team 1],EH$3)+SUMIFS(Table169[Team 1 Goals],Table169[Team 1],$BC15,Table169[Team 2],EH$3)</f>
        <v>0</v>
      </c>
      <c r="EI15" s="19">
        <f>SUMIFS(Table169[Team 2 Goals],Table169[Team 2],$BC15,Table169[Team 1],EI$3)+SUMIFS(Table169[Team 1 Goals],Table169[Team 1],$BC15,Table169[Team 2],EI$3)</f>
        <v>0</v>
      </c>
      <c r="EJ15" s="19">
        <f>SUMIFS(Table169[Team 2 Goals],Table169[Team 2],$BC15,Table169[Team 1],EJ$3)+SUMIFS(Table169[Team 1 Goals],Table169[Team 1],$BC15,Table169[Team 2],EJ$3)</f>
        <v>0</v>
      </c>
      <c r="EK15" s="19">
        <f>SUMIFS(Table169[Team 2 Goals],Table169[Team 2],$BC15,Table169[Team 1],EK$3)+SUMIFS(Table169[Team 1 Goals],Table169[Team 1],$BC15,Table169[Team 2],EK$3)</f>
        <v>0</v>
      </c>
      <c r="EL15" s="19">
        <f>SUMIFS(Table169[Team 2 Goals],Table169[Team 2],$BC15,Table169[Team 1],EL$3)+SUMIFS(Table169[Team 1 Goals],Table169[Team 1],$BC15,Table169[Team 2],EL$3)</f>
        <v>0</v>
      </c>
      <c r="EM15" s="19">
        <f>SUMIFS(Table169[Team 2 Goals],Table169[Team 2],$BC15,Table169[Team 1],EM$3)+SUMIFS(Table169[Team 1 Goals],Table169[Team 1],$BC15,Table169[Team 2],EM$3)</f>
        <v>0</v>
      </c>
      <c r="EN15" s="19">
        <f>SUMIFS(Table169[Team 2 Goals],Table169[Team 2],$BC15,Table169[Team 1],EN$3)+SUMIFS(Table169[Team 1 Goals],Table169[Team 1],$BC15,Table169[Team 2],EN$3)</f>
        <v>0</v>
      </c>
      <c r="EO15" s="19">
        <f>SUMIFS(Table169[Team 2 Goals],Table169[Team 2],$BC15,Table169[Team 1],EO$3)+SUMIFS(Table169[Team 1 Goals],Table169[Team 1],$BC15,Table169[Team 2],EO$3)</f>
        <v>0</v>
      </c>
      <c r="EP15" s="19">
        <f>SUMIFS(Table169[Team 2 Goals],Table169[Team 2],$BC15,Table169[Team 1],EP$3)+SUMIFS(Table169[Team 1 Goals],Table169[Team 1],$BC15,Table169[Team 2],EP$3)</f>
        <v>0</v>
      </c>
      <c r="EQ15" s="19">
        <f>SUMIFS(Table169[Team 2 Goals],Table169[Team 2],$BC15,Table169[Team 1],EQ$3)+SUMIFS(Table169[Team 1 Goals],Table169[Team 1],$BC15,Table169[Team 2],EQ$3)</f>
        <v>0</v>
      </c>
      <c r="ER15" s="19">
        <f>SUMIFS(Table169[Team 2 Goals],Table169[Team 2],$BC15,Table169[Team 1],ER$3)+SUMIFS(Table169[Team 1 Goals],Table169[Team 1],$BC15,Table169[Team 2],ER$3)</f>
        <v>0</v>
      </c>
      <c r="ES15" s="19">
        <f>SUMIFS(Table169[Team 2 Goals],Table169[Team 2],$BC15,Table169[Team 1],ES$3)+SUMIFS(Table169[Team 1 Goals],Table169[Team 1],$BC15,Table169[Team 2],ES$3)</f>
        <v>0</v>
      </c>
      <c r="ET15" s="19">
        <f>SUMIFS(Table169[Team 2 Goals],Table169[Team 2],$BC15,Table169[Team 1],ET$3)+SUMIFS(Table169[Team 1 Goals],Table169[Team 1],$BC15,Table169[Team 2],ET$3)</f>
        <v>0</v>
      </c>
      <c r="EU15" s="19">
        <f>SUMIFS(Table169[Team 2 Goals],Table169[Team 2],$BC15,Table169[Team 1],EU$3)+SUMIFS(Table169[Team 1 Goals],Table169[Team 1],$BC15,Table169[Team 2],EU$3)</f>
        <v>0</v>
      </c>
      <c r="EV15" s="19">
        <f>SUMIFS(Table169[Team 2 Goals],Table169[Team 2],$BC15,Table169[Team 1],EV$3)+SUMIFS(Table169[Team 1 Goals],Table169[Team 1],$BC15,Table169[Team 2],EV$3)</f>
        <v>0</v>
      </c>
      <c r="EW15" s="19">
        <f>SUMIFS(Table169[Team 2 Goals],Table169[Team 2],$BC15,Table169[Team 1],EW$3)+SUMIFS(Table169[Team 1 Goals],Table169[Team 1],$BC15,Table169[Team 2],EW$3)</f>
        <v>0</v>
      </c>
      <c r="EX15" s="19">
        <f>SUMIFS(Table169[Team 2 Goals],Table169[Team 2],$BC15,Table169[Team 1],EX$3)+SUMIFS(Table169[Team 1 Goals],Table169[Team 1],$BC15,Table169[Team 2],EX$3)</f>
        <v>0</v>
      </c>
      <c r="EY15" s="19">
        <f>SUMIFS(Table169[Team 2 Goals],Table169[Team 2],$BC15,Table169[Team 1],EY$3)+SUMIFS(Table169[Team 1 Goals],Table169[Team 1],$BC15,Table169[Team 2],EY$3)</f>
        <v>0</v>
      </c>
      <c r="FA15" s="72"/>
      <c r="FB15" s="72"/>
    </row>
    <row r="16" spans="1:159" s="17" customFormat="1" ht="30" customHeight="1" thickBot="1" x14ac:dyDescent="0.3">
      <c r="A16" s="70"/>
      <c r="B16" s="5">
        <v>13</v>
      </c>
      <c r="C16" s="5" t="s">
        <v>122</v>
      </c>
      <c r="D16" s="28">
        <v>44889</v>
      </c>
      <c r="E16" s="5" t="s">
        <v>18</v>
      </c>
      <c r="F16" s="29">
        <v>0.54166666666666663</v>
      </c>
      <c r="G16" s="30">
        <f t="shared" si="0"/>
        <v>44889.083333333328</v>
      </c>
      <c r="H16" s="5" t="s">
        <v>30</v>
      </c>
      <c r="I16" s="67"/>
      <c r="J16" s="5" t="str">
        <f>IF(Table169[[#This Row],[SCORE]]="","",IF(O16=P16,"Draw",IF(O16&gt;P16,K16,L16)))</f>
        <v/>
      </c>
      <c r="K16" s="17" t="str">
        <f>IF(Table169[[#This Row],[TEAMS]]="","",LEFT(H16,FIND(" -",H16,1)-1))</f>
        <v>Switzerland</v>
      </c>
      <c r="L16" s="17" t="str">
        <f>IF(Table169[[#This Row],[TEAMS]]="","",MID(H16,FIND("-",H16,1)+2,LEN(H16)-FIND("-",H16,1)+2))</f>
        <v>Cameroon</v>
      </c>
      <c r="M16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16" s="17" t="str">
        <f>IF(Table169[[#This Row],[Winner]]=Table169[[#This Row],[Team 1]],Table169[[#This Row],[Team 2]],IF(Table169[[#This Row],[Winner]]=Table169[[#This Row],[Team 2]],Table169[[#This Row],[Team 1]],""))</f>
        <v/>
      </c>
      <c r="O16" s="17" t="str">
        <f>IF(Table169[[#This Row],[SCORE]]="","",LEFT(I16,FIND(":",I16,1)-1)*1)</f>
        <v/>
      </c>
      <c r="P16" s="17" t="str">
        <f>IF(Table169[[#This Row],[SCORE]]="","",MID(I16,FIND(":",I16,1)+1,LEN(I16)-FIND(":",I16,1)+1)*1)</f>
        <v/>
      </c>
      <c r="Q16" s="17" t="str">
        <f>IF(OR(Table169[[#This Row],[Team 1 Goals]]="",Table169[[#This Row],[Team 2 Goals]]=""),"",Table169[[#This Row],[Team 1 Goals]]-Table169[[#This Row],[Team 2 Goals]])</f>
        <v/>
      </c>
      <c r="R16" s="17" t="str">
        <f>IF(OR(Table169[[#This Row],[Team 1 Goals]]="",Table169[[#This Row],[Team 2 Goals]]=""),"",Table169[[#This Row],[Team 2 Goals]]-Table169[[#This Row],[Team 1 Goals]])</f>
        <v/>
      </c>
      <c r="S16" s="17" t="str">
        <f>IF(Table169[[#This Row],[SCORE]]="","",IF(Table169[[#This Row],[WINNER / RESULT]]="Draw",1,IF(Table169[[#This Row],[WINNER / RESULT]]=Table169[[#This Row],[Team 1]],3,0)))</f>
        <v/>
      </c>
      <c r="T16" s="17" t="str">
        <f>IF(Table169[[#This Row],[SCORE]]="","",IF(Table169[[#This Row],[WINNER / RESULT]]="Draw",1,IF(Table169[[#This Row],[WINNER / RESULT]]=Table169[[#This Row],[Team 2]],3,0)))</f>
        <v/>
      </c>
      <c r="Z16" s="4"/>
      <c r="AI16" s="17" t="s">
        <v>21</v>
      </c>
      <c r="AJ16" s="17" t="s">
        <v>99</v>
      </c>
      <c r="AK16" s="17">
        <f>COUNTIF(Table169[Winner],AJ16)</f>
        <v>0</v>
      </c>
      <c r="AL16" s="17">
        <f>COUNTIFS(Table169[Team 2],AJ16,Table169[WINNER / RESULT],"Draw")+COUNTIFS(Table169[Team 1],AJ16,Table169[WINNER / RESULT],"Draw")</f>
        <v>0</v>
      </c>
      <c r="AM16" s="17">
        <f>COUNTIF(Table169[Loser],AJ16)</f>
        <v>0</v>
      </c>
      <c r="AN16" s="17">
        <f>AL16+(3*AK16)</f>
        <v>0</v>
      </c>
      <c r="AO16" s="17">
        <f>SUMIFS(Table169[Team 1 Goals],Table169[Team 1],AJ16)+SUMIFS(Table169[Team 2 Goals],Table169[Team 2],AJ16)</f>
        <v>0</v>
      </c>
      <c r="AP16" s="17">
        <f>SUMIFS(Table169[Team 2 Goals],Table169[Team 1],AJ16)+SUMIFS(Table169[Team 1 Goals],Table169[Team 2],AJ16)</f>
        <v>0</v>
      </c>
      <c r="AQ16" s="17">
        <f>AO16-AP16</f>
        <v>0</v>
      </c>
      <c r="AR16" s="17">
        <f ca="1">RANK(BA16,$BA$14:$BA$17,1)</f>
        <v>3</v>
      </c>
      <c r="AS16" s="17" t="str">
        <f t="shared" si="1"/>
        <v/>
      </c>
      <c r="AT16" s="17" t="str">
        <f ca="1">IF(AS16="",AR16&amp;AI16,AS16&amp;AI16)</f>
        <v>3C</v>
      </c>
      <c r="AU16" s="17">
        <f>RANK(AN16,AN14:AN17)+(RANK(AQ16,AQ14:AQ17)/10)+(RANK(AO16,AO14:AO17)/100)</f>
        <v>1.1100000000000001</v>
      </c>
      <c r="AV16" s="17">
        <f>RANK(AU16,$AU$14:$AU$17,1)</f>
        <v>1</v>
      </c>
      <c r="AW16" s="17" cm="1">
        <f t="array" aca="1" ref="AW16" ca="1">SUMPRODUCT((OFFSET($BD$3:$CI$3,MATCH($AJ16,$BC$4:$BC$35,0),0))*((IF($AV14=$AV16,$BD$3:$CI$3=$AJ14,0))+(IF($AV17=$AV16,$BD$3:$CI$3=$AJ17,0))+(IF($AV15=$AV16,$BD$3:$CI$3=$AJ15,0))))</f>
        <v>0</v>
      </c>
      <c r="AX16" s="17" cm="1">
        <f t="array" aca="1" ref="AX16" ca="1">SUMPRODUCT((OFFSET($CL$3:$DQ$3,MATCH($AJ16,$CK$4:$CK$35,0),0))*((IF($AV14=$AV16,$CL$3:$DQ$3=$AJ14,0))+(IF($AV17=$AV16,$CL$3:$DQ$3=$AJ17,0))+(IF($AV15=$AV16,$CL$3:$DQ$3=$AJ15,0))))</f>
        <v>0</v>
      </c>
      <c r="AY16" s="17" cm="1">
        <f t="array" aca="1" ref="AY16" ca="1">SUMPRODUCT((OFFSET($DT$3:$EY$3,MATCH($AJ16,$DS$4:$DS$35,0),0))*((IF($AV14=$AV16,$DT$3:$EY$3=$AJ14,0))+(IF($AV17=$AV16,$DT$3:$EY$3=$AJ17,0))+(IF($AV15=$AV16,$DT$3:$EY$3=$AJ15,0))))</f>
        <v>0</v>
      </c>
      <c r="AZ16" s="17">
        <f ca="1">(AW16/1000)+(AX16/10000)+(AY16/100000)+(ROW(AY15)/10000000)</f>
        <v>1.5E-6</v>
      </c>
      <c r="BA16" s="17">
        <f ca="1">+AU16-AZ16</f>
        <v>1.1099985000000001</v>
      </c>
      <c r="BC16" s="17" t="s">
        <v>91</v>
      </c>
      <c r="BD16" s="19">
        <f>SUMIFS(Table169[Team 2 Points],Table169[Team 2],$BC16,Table169[Team 1],BD$3)+SUMIFS(Table169[Team 1 Points],Table169[Team 1],$BC16,Table169[Team 2],BD$3)</f>
        <v>0</v>
      </c>
      <c r="BE16" s="19">
        <f>SUMIFS(Table169[Team 2 Points],Table169[Team 2],$BC16,Table169[Team 1],BE$3)+SUMIFS(Table169[Team 1 Points],Table169[Team 1],$BC16,Table169[Team 2],BE$3)</f>
        <v>0</v>
      </c>
      <c r="BF16" s="19">
        <f>SUMIFS(Table169[Team 2 Points],Table169[Team 2],$BC16,Table169[Team 1],BF$3)+SUMIFS(Table169[Team 1 Points],Table169[Team 1],$BC16,Table169[Team 2],BF$3)</f>
        <v>0</v>
      </c>
      <c r="BG16" s="19">
        <f>SUMIFS(Table169[Team 2 Points],Table169[Team 2],$BC16,Table169[Team 1],BG$3)+SUMIFS(Table169[Team 1 Points],Table169[Team 1],$BC16,Table169[Team 2],BG$3)</f>
        <v>0</v>
      </c>
      <c r="BH16" s="19">
        <f>SUMIFS(Table169[Team 2 Points],Table169[Team 2],$BC16,Table169[Team 1],BH$3)+SUMIFS(Table169[Team 1 Points],Table169[Team 1],$BC16,Table169[Team 2],BH$3)</f>
        <v>0</v>
      </c>
      <c r="BI16" s="19">
        <f>SUMIFS(Table169[Team 2 Points],Table169[Team 2],$BC16,Table169[Team 1],BI$3)+SUMIFS(Table169[Team 1 Points],Table169[Team 1],$BC16,Table169[Team 2],BI$3)</f>
        <v>0</v>
      </c>
      <c r="BJ16" s="19">
        <f>SUMIFS(Table169[Team 2 Points],Table169[Team 2],$BC16,Table169[Team 1],BJ$3)+SUMIFS(Table169[Team 1 Points],Table169[Team 1],$BC16,Table169[Team 2],BJ$3)</f>
        <v>0</v>
      </c>
      <c r="BK16" s="19">
        <f>SUMIFS(Table169[Team 2 Points],Table169[Team 2],$BC16,Table169[Team 1],BK$3)+SUMIFS(Table169[Team 1 Points],Table169[Team 1],$BC16,Table169[Team 2],BK$3)</f>
        <v>0</v>
      </c>
      <c r="BL16" s="19">
        <f>SUMIFS(Table169[Team 2 Points],Table169[Team 2],$BC16,Table169[Team 1],BL$3)+SUMIFS(Table169[Team 1 Points],Table169[Team 1],$BC16,Table169[Team 2],BL$3)</f>
        <v>0</v>
      </c>
      <c r="BM16" s="19">
        <f>SUMIFS(Table169[Team 2 Points],Table169[Team 2],$BC16,Table169[Team 1],BM$3)+SUMIFS(Table169[Team 1 Points],Table169[Team 1],$BC16,Table169[Team 2],BM$3)</f>
        <v>0</v>
      </c>
      <c r="BN16" s="19">
        <f>SUMIFS(Table169[Team 2 Points],Table169[Team 2],$BC16,Table169[Team 1],BN$3)+SUMIFS(Table169[Team 1 Points],Table169[Team 1],$BC16,Table169[Team 2],BN$3)</f>
        <v>0</v>
      </c>
      <c r="BO16" s="19">
        <f>SUMIFS(Table169[Team 2 Points],Table169[Team 2],$BC16,Table169[Team 1],BO$3)+SUMIFS(Table169[Team 1 Points],Table169[Team 1],$BC16,Table169[Team 2],BO$3)</f>
        <v>0</v>
      </c>
      <c r="BP16" s="19">
        <f>SUMIFS(Table169[Team 2 Points],Table169[Team 2],$BC16,Table169[Team 1],BP$3)+SUMIFS(Table169[Team 1 Points],Table169[Team 1],$BC16,Table169[Team 2],BP$3)</f>
        <v>0</v>
      </c>
      <c r="BQ16" s="19">
        <f>SUMIFS(Table169[Team 2 Points],Table169[Team 2],$BC16,Table169[Team 1],BQ$3)+SUMIFS(Table169[Team 1 Points],Table169[Team 1],$BC16,Table169[Team 2],BQ$3)</f>
        <v>0</v>
      </c>
      <c r="BR16" s="19">
        <f>SUMIFS(Table169[Team 2 Points],Table169[Team 2],$BC16,Table169[Team 1],BR$3)+SUMIFS(Table169[Team 1 Points],Table169[Team 1],$BC16,Table169[Team 2],BR$3)</f>
        <v>0</v>
      </c>
      <c r="BS16" s="19">
        <f>SUMIFS(Table169[Team 2 Points],Table169[Team 2],$BC16,Table169[Team 1],BS$3)+SUMIFS(Table169[Team 1 Points],Table169[Team 1],$BC16,Table169[Team 2],BS$3)</f>
        <v>0</v>
      </c>
      <c r="BT16" s="19">
        <f>SUMIFS(Table169[Team 2 Points],Table169[Team 2],$BC16,Table169[Team 1],BT$3)+SUMIFS(Table169[Team 1 Points],Table169[Team 1],$BC16,Table169[Team 2],BT$3)</f>
        <v>0</v>
      </c>
      <c r="BU16" s="19">
        <f>SUMIFS(Table169[Team 2 Points],Table169[Team 2],$BC16,Table169[Team 1],BU$3)+SUMIFS(Table169[Team 1 Points],Table169[Team 1],$BC16,Table169[Team 2],BU$3)</f>
        <v>0</v>
      </c>
      <c r="BV16" s="19">
        <f>SUMIFS(Table169[Team 2 Points],Table169[Team 2],$BC16,Table169[Team 1],BV$3)+SUMIFS(Table169[Team 1 Points],Table169[Team 1],$BC16,Table169[Team 2],BV$3)</f>
        <v>0</v>
      </c>
      <c r="BW16" s="19">
        <f>SUMIFS(Table169[Team 2 Points],Table169[Team 2],$BC16,Table169[Team 1],BW$3)+SUMIFS(Table169[Team 1 Points],Table169[Team 1],$BC16,Table169[Team 2],BW$3)</f>
        <v>0</v>
      </c>
      <c r="BX16" s="19">
        <f>SUMIFS(Table169[Team 2 Points],Table169[Team 2],$BC16,Table169[Team 1],BX$3)+SUMIFS(Table169[Team 1 Points],Table169[Team 1],$BC16,Table169[Team 2],BX$3)</f>
        <v>0</v>
      </c>
      <c r="BY16" s="19">
        <f>SUMIFS(Table169[Team 2 Points],Table169[Team 2],$BC16,Table169[Team 1],BY$3)+SUMIFS(Table169[Team 1 Points],Table169[Team 1],$BC16,Table169[Team 2],BY$3)</f>
        <v>0</v>
      </c>
      <c r="BZ16" s="19">
        <f>SUMIFS(Table169[Team 2 Points],Table169[Team 2],$BC16,Table169[Team 1],BZ$3)+SUMIFS(Table169[Team 1 Points],Table169[Team 1],$BC16,Table169[Team 2],BZ$3)</f>
        <v>0</v>
      </c>
      <c r="CA16" s="19">
        <f>SUMIFS(Table169[Team 2 Points],Table169[Team 2],$BC16,Table169[Team 1],CA$3)+SUMIFS(Table169[Team 1 Points],Table169[Team 1],$BC16,Table169[Team 2],CA$3)</f>
        <v>0</v>
      </c>
      <c r="CB16" s="19">
        <f>SUMIFS(Table169[Team 2 Points],Table169[Team 2],$BC16,Table169[Team 1],CB$3)+SUMIFS(Table169[Team 1 Points],Table169[Team 1],$BC16,Table169[Team 2],CB$3)</f>
        <v>0</v>
      </c>
      <c r="CC16" s="19">
        <f>SUMIFS(Table169[Team 2 Points],Table169[Team 2],$BC16,Table169[Team 1],CC$3)+SUMIFS(Table169[Team 1 Points],Table169[Team 1],$BC16,Table169[Team 2],CC$3)</f>
        <v>0</v>
      </c>
      <c r="CD16" s="19">
        <f>SUMIFS(Table169[Team 2 Points],Table169[Team 2],$BC16,Table169[Team 1],CD$3)+SUMIFS(Table169[Team 1 Points],Table169[Team 1],$BC16,Table169[Team 2],CD$3)</f>
        <v>0</v>
      </c>
      <c r="CE16" s="19">
        <f>SUMIFS(Table169[Team 2 Points],Table169[Team 2],$BC16,Table169[Team 1],CE$3)+SUMIFS(Table169[Team 1 Points],Table169[Team 1],$BC16,Table169[Team 2],CE$3)</f>
        <v>0</v>
      </c>
      <c r="CF16" s="19">
        <f>SUMIFS(Table169[Team 2 Points],Table169[Team 2],$BC16,Table169[Team 1],CF$3)+SUMIFS(Table169[Team 1 Points],Table169[Team 1],$BC16,Table169[Team 2],CF$3)</f>
        <v>0</v>
      </c>
      <c r="CG16" s="19">
        <f>SUMIFS(Table169[Team 2 Points],Table169[Team 2],$BC16,Table169[Team 1],CG$3)+SUMIFS(Table169[Team 1 Points],Table169[Team 1],$BC16,Table169[Team 2],CG$3)</f>
        <v>0</v>
      </c>
      <c r="CH16" s="19">
        <f>SUMIFS(Table169[Team 2 Points],Table169[Team 2],$BC16,Table169[Team 1],CH$3)+SUMIFS(Table169[Team 1 Points],Table169[Team 1],$BC16,Table169[Team 2],CH$3)</f>
        <v>0</v>
      </c>
      <c r="CI16" s="19">
        <f>SUMIFS(Table169[Team 2 Points],Table169[Team 2],$BC16,Table169[Team 1],CI$3)+SUMIFS(Table169[Team 1 Points],Table169[Team 1],$BC16,Table169[Team 2],CI$3)</f>
        <v>0</v>
      </c>
      <c r="CK16" s="17" t="s">
        <v>91</v>
      </c>
      <c r="CL16" s="19">
        <f>SUMIFS(Table169[Team 2 GD],Table169[Team 2],$BC16,Table169[Team 1],CL$3)+SUMIFS(Table169[Team 1 GD],Table169[Team 1],$BC16,Table169[Team 2],CL$3)</f>
        <v>0</v>
      </c>
      <c r="CM16" s="19">
        <f>SUMIFS(Table169[Team 2 GD],Table169[Team 2],$BC16,Table169[Team 1],CM$3)+SUMIFS(Table169[Team 1 GD],Table169[Team 1],$BC16,Table169[Team 2],CM$3)</f>
        <v>0</v>
      </c>
      <c r="CN16" s="19">
        <f>SUMIFS(Table169[Team 2 GD],Table169[Team 2],$BC16,Table169[Team 1],CN$3)+SUMIFS(Table169[Team 1 GD],Table169[Team 1],$BC16,Table169[Team 2],CN$3)</f>
        <v>0</v>
      </c>
      <c r="CO16" s="19">
        <f>SUMIFS(Table169[Team 2 GD],Table169[Team 2],$BC16,Table169[Team 1],CO$3)+SUMIFS(Table169[Team 1 GD],Table169[Team 1],$BC16,Table169[Team 2],CO$3)</f>
        <v>0</v>
      </c>
      <c r="CP16" s="19">
        <f>SUMIFS(Table169[Team 2 GD],Table169[Team 2],$BC16,Table169[Team 1],CP$3)+SUMIFS(Table169[Team 1 GD],Table169[Team 1],$BC16,Table169[Team 2],CP$3)</f>
        <v>0</v>
      </c>
      <c r="CQ16" s="19">
        <f>SUMIFS(Table169[Team 2 GD],Table169[Team 2],$BC16,Table169[Team 1],CQ$3)+SUMIFS(Table169[Team 1 GD],Table169[Team 1],$BC16,Table169[Team 2],CQ$3)</f>
        <v>0</v>
      </c>
      <c r="CR16" s="19">
        <f>SUMIFS(Table169[Team 2 GD],Table169[Team 2],$BC16,Table169[Team 1],CR$3)+SUMIFS(Table169[Team 1 GD],Table169[Team 1],$BC16,Table169[Team 2],CR$3)</f>
        <v>0</v>
      </c>
      <c r="CS16" s="19">
        <f>SUMIFS(Table169[Team 2 GD],Table169[Team 2],$BC16,Table169[Team 1],CS$3)+SUMIFS(Table169[Team 1 GD],Table169[Team 1],$BC16,Table169[Team 2],CS$3)</f>
        <v>0</v>
      </c>
      <c r="CT16" s="19">
        <f>SUMIFS(Table169[Team 2 GD],Table169[Team 2],$BC16,Table169[Team 1],CT$3)+SUMIFS(Table169[Team 1 GD],Table169[Team 1],$BC16,Table169[Team 2],CT$3)</f>
        <v>0</v>
      </c>
      <c r="CU16" s="19">
        <f>SUMIFS(Table169[Team 2 GD],Table169[Team 2],$BC16,Table169[Team 1],CU$3)+SUMIFS(Table169[Team 1 GD],Table169[Team 1],$BC16,Table169[Team 2],CU$3)</f>
        <v>0</v>
      </c>
      <c r="CV16" s="19">
        <f>SUMIFS(Table169[Team 2 GD],Table169[Team 2],$BC16,Table169[Team 1],CV$3)+SUMIFS(Table169[Team 1 GD],Table169[Team 1],$BC16,Table169[Team 2],CV$3)</f>
        <v>0</v>
      </c>
      <c r="CW16" s="19">
        <f>SUMIFS(Table169[Team 2 GD],Table169[Team 2],$BC16,Table169[Team 1],CW$3)+SUMIFS(Table169[Team 1 GD],Table169[Team 1],$BC16,Table169[Team 2],CW$3)</f>
        <v>0</v>
      </c>
      <c r="CX16" s="19">
        <f>SUMIFS(Table169[Team 2 GD],Table169[Team 2],$BC16,Table169[Team 1],CX$3)+SUMIFS(Table169[Team 1 GD],Table169[Team 1],$BC16,Table169[Team 2],CX$3)</f>
        <v>0</v>
      </c>
      <c r="CY16" s="19">
        <f>SUMIFS(Table169[Team 2 GD],Table169[Team 2],$BC16,Table169[Team 1],CY$3)+SUMIFS(Table169[Team 1 GD],Table169[Team 1],$BC16,Table169[Team 2],CY$3)</f>
        <v>0</v>
      </c>
      <c r="CZ16" s="19">
        <f>SUMIFS(Table169[Team 2 GD],Table169[Team 2],$BC16,Table169[Team 1],CZ$3)+SUMIFS(Table169[Team 1 GD],Table169[Team 1],$BC16,Table169[Team 2],CZ$3)</f>
        <v>0</v>
      </c>
      <c r="DA16" s="19">
        <f>SUMIFS(Table169[Team 2 GD],Table169[Team 2],$BC16,Table169[Team 1],DA$3)+SUMIFS(Table169[Team 1 GD],Table169[Team 1],$BC16,Table169[Team 2],DA$3)</f>
        <v>0</v>
      </c>
      <c r="DB16" s="19">
        <f>SUMIFS(Table169[Team 2 GD],Table169[Team 2],$BC16,Table169[Team 1],DB$3)+SUMIFS(Table169[Team 1 GD],Table169[Team 1],$BC16,Table169[Team 2],DB$3)</f>
        <v>0</v>
      </c>
      <c r="DC16" s="19">
        <f>SUMIFS(Table169[Team 2 GD],Table169[Team 2],$BC16,Table169[Team 1],DC$3)+SUMIFS(Table169[Team 1 GD],Table169[Team 1],$BC16,Table169[Team 2],DC$3)</f>
        <v>0</v>
      </c>
      <c r="DD16" s="19">
        <f>SUMIFS(Table169[Team 2 GD],Table169[Team 2],$BC16,Table169[Team 1],DD$3)+SUMIFS(Table169[Team 1 GD],Table169[Team 1],$BC16,Table169[Team 2],DD$3)</f>
        <v>0</v>
      </c>
      <c r="DE16" s="19">
        <f>SUMIFS(Table169[Team 2 GD],Table169[Team 2],$BC16,Table169[Team 1],DE$3)+SUMIFS(Table169[Team 1 GD],Table169[Team 1],$BC16,Table169[Team 2],DE$3)</f>
        <v>0</v>
      </c>
      <c r="DF16" s="19">
        <f>SUMIFS(Table169[Team 2 GD],Table169[Team 2],$BC16,Table169[Team 1],DF$3)+SUMIFS(Table169[Team 1 GD],Table169[Team 1],$BC16,Table169[Team 2],DF$3)</f>
        <v>0</v>
      </c>
      <c r="DG16" s="19">
        <f>SUMIFS(Table169[Team 2 GD],Table169[Team 2],$BC16,Table169[Team 1],DG$3)+SUMIFS(Table169[Team 1 GD],Table169[Team 1],$BC16,Table169[Team 2],DG$3)</f>
        <v>0</v>
      </c>
      <c r="DH16" s="19">
        <f>SUMIFS(Table169[Team 2 GD],Table169[Team 2],$BC16,Table169[Team 1],DH$3)+SUMIFS(Table169[Team 1 GD],Table169[Team 1],$BC16,Table169[Team 2],DH$3)</f>
        <v>0</v>
      </c>
      <c r="DI16" s="19">
        <f>SUMIFS(Table169[Team 2 GD],Table169[Team 2],$BC16,Table169[Team 1],DI$3)+SUMIFS(Table169[Team 1 GD],Table169[Team 1],$BC16,Table169[Team 2],DI$3)</f>
        <v>0</v>
      </c>
      <c r="DJ16" s="19">
        <f>SUMIFS(Table169[Team 2 GD],Table169[Team 2],$BC16,Table169[Team 1],DJ$3)+SUMIFS(Table169[Team 1 GD],Table169[Team 1],$BC16,Table169[Team 2],DJ$3)</f>
        <v>0</v>
      </c>
      <c r="DK16" s="19">
        <f>SUMIFS(Table169[Team 2 GD],Table169[Team 2],$BC16,Table169[Team 1],DK$3)+SUMIFS(Table169[Team 1 GD],Table169[Team 1],$BC16,Table169[Team 2],DK$3)</f>
        <v>0</v>
      </c>
      <c r="DL16" s="19">
        <f>SUMIFS(Table169[Team 2 GD],Table169[Team 2],$BC16,Table169[Team 1],DL$3)+SUMIFS(Table169[Team 1 GD],Table169[Team 1],$BC16,Table169[Team 2],DL$3)</f>
        <v>0</v>
      </c>
      <c r="DM16" s="19">
        <f>SUMIFS(Table169[Team 2 GD],Table169[Team 2],$BC16,Table169[Team 1],DM$3)+SUMIFS(Table169[Team 1 GD],Table169[Team 1],$BC16,Table169[Team 2],DM$3)</f>
        <v>0</v>
      </c>
      <c r="DN16" s="19">
        <f>SUMIFS(Table169[Team 2 GD],Table169[Team 2],$BC16,Table169[Team 1],DN$3)+SUMIFS(Table169[Team 1 GD],Table169[Team 1],$BC16,Table169[Team 2],DN$3)</f>
        <v>0</v>
      </c>
      <c r="DO16" s="19">
        <f>SUMIFS(Table169[Team 2 GD],Table169[Team 2],$BC16,Table169[Team 1],DO$3)+SUMIFS(Table169[Team 1 GD],Table169[Team 1],$BC16,Table169[Team 2],DO$3)</f>
        <v>0</v>
      </c>
      <c r="DP16" s="19">
        <f>SUMIFS(Table169[Team 2 GD],Table169[Team 2],$BC16,Table169[Team 1],DP$3)+SUMIFS(Table169[Team 1 GD],Table169[Team 1],$BC16,Table169[Team 2],DP$3)</f>
        <v>0</v>
      </c>
      <c r="DQ16" s="19">
        <f>SUMIFS(Table169[Team 2 GD],Table169[Team 2],$BC16,Table169[Team 1],DQ$3)+SUMIFS(Table169[Team 1 GD],Table169[Team 1],$BC16,Table169[Team 2],DQ$3)</f>
        <v>0</v>
      </c>
      <c r="DS16" s="17" t="s">
        <v>91</v>
      </c>
      <c r="DT16" s="19">
        <f>SUMIFS(Table169[Team 2 Goals],Table169[Team 2],$BC16,Table169[Team 1],DT$3)+SUMIFS(Table169[Team 1 Goals],Table169[Team 1],$BC16,Table169[Team 2],DT$3)</f>
        <v>0</v>
      </c>
      <c r="DU16" s="19">
        <f>SUMIFS(Table169[Team 2 Goals],Table169[Team 2],$BC16,Table169[Team 1],DU$3)+SUMIFS(Table169[Team 1 Goals],Table169[Team 1],$BC16,Table169[Team 2],DU$3)</f>
        <v>0</v>
      </c>
      <c r="DV16" s="19">
        <f>SUMIFS(Table169[Team 2 Goals],Table169[Team 2],$BC16,Table169[Team 1],DV$3)+SUMIFS(Table169[Team 1 Goals],Table169[Team 1],$BC16,Table169[Team 2],DV$3)</f>
        <v>0</v>
      </c>
      <c r="DW16" s="19">
        <f>SUMIFS(Table169[Team 2 Goals],Table169[Team 2],$BC16,Table169[Team 1],DW$3)+SUMIFS(Table169[Team 1 Goals],Table169[Team 1],$BC16,Table169[Team 2],DW$3)</f>
        <v>0</v>
      </c>
      <c r="DX16" s="19">
        <f>SUMIFS(Table169[Team 2 Goals],Table169[Team 2],$BC16,Table169[Team 1],DX$3)+SUMIFS(Table169[Team 1 Goals],Table169[Team 1],$BC16,Table169[Team 2],DX$3)</f>
        <v>0</v>
      </c>
      <c r="DY16" s="19">
        <f>SUMIFS(Table169[Team 2 Goals],Table169[Team 2],$BC16,Table169[Team 1],DY$3)+SUMIFS(Table169[Team 1 Goals],Table169[Team 1],$BC16,Table169[Team 2],DY$3)</f>
        <v>0</v>
      </c>
      <c r="DZ16" s="19">
        <f>SUMIFS(Table169[Team 2 Goals],Table169[Team 2],$BC16,Table169[Team 1],DZ$3)+SUMIFS(Table169[Team 1 Goals],Table169[Team 1],$BC16,Table169[Team 2],DZ$3)</f>
        <v>0</v>
      </c>
      <c r="EA16" s="19">
        <f>SUMIFS(Table169[Team 2 Goals],Table169[Team 2],$BC16,Table169[Team 1],EA$3)+SUMIFS(Table169[Team 1 Goals],Table169[Team 1],$BC16,Table169[Team 2],EA$3)</f>
        <v>0</v>
      </c>
      <c r="EB16" s="19">
        <f>SUMIFS(Table169[Team 2 Goals],Table169[Team 2],$BC16,Table169[Team 1],EB$3)+SUMIFS(Table169[Team 1 Goals],Table169[Team 1],$BC16,Table169[Team 2],EB$3)</f>
        <v>0</v>
      </c>
      <c r="EC16" s="19">
        <f>SUMIFS(Table169[Team 2 Goals],Table169[Team 2],$BC16,Table169[Team 1],EC$3)+SUMIFS(Table169[Team 1 Goals],Table169[Team 1],$BC16,Table169[Team 2],EC$3)</f>
        <v>0</v>
      </c>
      <c r="ED16" s="19">
        <f>SUMIFS(Table169[Team 2 Goals],Table169[Team 2],$BC16,Table169[Team 1],ED$3)+SUMIFS(Table169[Team 1 Goals],Table169[Team 1],$BC16,Table169[Team 2],ED$3)</f>
        <v>0</v>
      </c>
      <c r="EE16" s="19">
        <f>SUMIFS(Table169[Team 2 Goals],Table169[Team 2],$BC16,Table169[Team 1],EE$3)+SUMIFS(Table169[Team 1 Goals],Table169[Team 1],$BC16,Table169[Team 2],EE$3)</f>
        <v>0</v>
      </c>
      <c r="EF16" s="19">
        <f>SUMIFS(Table169[Team 2 Goals],Table169[Team 2],$BC16,Table169[Team 1],EF$3)+SUMIFS(Table169[Team 1 Goals],Table169[Team 1],$BC16,Table169[Team 2],EF$3)</f>
        <v>0</v>
      </c>
      <c r="EG16" s="19">
        <f>SUMIFS(Table169[Team 2 Goals],Table169[Team 2],$BC16,Table169[Team 1],EG$3)+SUMIFS(Table169[Team 1 Goals],Table169[Team 1],$BC16,Table169[Team 2],EG$3)</f>
        <v>0</v>
      </c>
      <c r="EH16" s="19">
        <f>SUMIFS(Table169[Team 2 Goals],Table169[Team 2],$BC16,Table169[Team 1],EH$3)+SUMIFS(Table169[Team 1 Goals],Table169[Team 1],$BC16,Table169[Team 2],EH$3)</f>
        <v>0</v>
      </c>
      <c r="EI16" s="19">
        <f>SUMIFS(Table169[Team 2 Goals],Table169[Team 2],$BC16,Table169[Team 1],EI$3)+SUMIFS(Table169[Team 1 Goals],Table169[Team 1],$BC16,Table169[Team 2],EI$3)</f>
        <v>0</v>
      </c>
      <c r="EJ16" s="19">
        <f>SUMIFS(Table169[Team 2 Goals],Table169[Team 2],$BC16,Table169[Team 1],EJ$3)+SUMIFS(Table169[Team 1 Goals],Table169[Team 1],$BC16,Table169[Team 2],EJ$3)</f>
        <v>0</v>
      </c>
      <c r="EK16" s="19">
        <f>SUMIFS(Table169[Team 2 Goals],Table169[Team 2],$BC16,Table169[Team 1],EK$3)+SUMIFS(Table169[Team 1 Goals],Table169[Team 1],$BC16,Table169[Team 2],EK$3)</f>
        <v>0</v>
      </c>
      <c r="EL16" s="19">
        <f>SUMIFS(Table169[Team 2 Goals],Table169[Team 2],$BC16,Table169[Team 1],EL$3)+SUMIFS(Table169[Team 1 Goals],Table169[Team 1],$BC16,Table169[Team 2],EL$3)</f>
        <v>0</v>
      </c>
      <c r="EM16" s="19">
        <f>SUMIFS(Table169[Team 2 Goals],Table169[Team 2],$BC16,Table169[Team 1],EM$3)+SUMIFS(Table169[Team 1 Goals],Table169[Team 1],$BC16,Table169[Team 2],EM$3)</f>
        <v>0</v>
      </c>
      <c r="EN16" s="19">
        <f>SUMIFS(Table169[Team 2 Goals],Table169[Team 2],$BC16,Table169[Team 1],EN$3)+SUMIFS(Table169[Team 1 Goals],Table169[Team 1],$BC16,Table169[Team 2],EN$3)</f>
        <v>0</v>
      </c>
      <c r="EO16" s="19">
        <f>SUMIFS(Table169[Team 2 Goals],Table169[Team 2],$BC16,Table169[Team 1],EO$3)+SUMIFS(Table169[Team 1 Goals],Table169[Team 1],$BC16,Table169[Team 2],EO$3)</f>
        <v>0</v>
      </c>
      <c r="EP16" s="19">
        <f>SUMIFS(Table169[Team 2 Goals],Table169[Team 2],$BC16,Table169[Team 1],EP$3)+SUMIFS(Table169[Team 1 Goals],Table169[Team 1],$BC16,Table169[Team 2],EP$3)</f>
        <v>0</v>
      </c>
      <c r="EQ16" s="19">
        <f>SUMIFS(Table169[Team 2 Goals],Table169[Team 2],$BC16,Table169[Team 1],EQ$3)+SUMIFS(Table169[Team 1 Goals],Table169[Team 1],$BC16,Table169[Team 2],EQ$3)</f>
        <v>0</v>
      </c>
      <c r="ER16" s="19">
        <f>SUMIFS(Table169[Team 2 Goals],Table169[Team 2],$BC16,Table169[Team 1],ER$3)+SUMIFS(Table169[Team 1 Goals],Table169[Team 1],$BC16,Table169[Team 2],ER$3)</f>
        <v>0</v>
      </c>
      <c r="ES16" s="19">
        <f>SUMIFS(Table169[Team 2 Goals],Table169[Team 2],$BC16,Table169[Team 1],ES$3)+SUMIFS(Table169[Team 1 Goals],Table169[Team 1],$BC16,Table169[Team 2],ES$3)</f>
        <v>0</v>
      </c>
      <c r="ET16" s="19">
        <f>SUMIFS(Table169[Team 2 Goals],Table169[Team 2],$BC16,Table169[Team 1],ET$3)+SUMIFS(Table169[Team 1 Goals],Table169[Team 1],$BC16,Table169[Team 2],ET$3)</f>
        <v>0</v>
      </c>
      <c r="EU16" s="19">
        <f>SUMIFS(Table169[Team 2 Goals],Table169[Team 2],$BC16,Table169[Team 1],EU$3)+SUMIFS(Table169[Team 1 Goals],Table169[Team 1],$BC16,Table169[Team 2],EU$3)</f>
        <v>0</v>
      </c>
      <c r="EV16" s="19">
        <f>SUMIFS(Table169[Team 2 Goals],Table169[Team 2],$BC16,Table169[Team 1],EV$3)+SUMIFS(Table169[Team 1 Goals],Table169[Team 1],$BC16,Table169[Team 2],EV$3)</f>
        <v>0</v>
      </c>
      <c r="EW16" s="19">
        <f>SUMIFS(Table169[Team 2 Goals],Table169[Team 2],$BC16,Table169[Team 1],EW$3)+SUMIFS(Table169[Team 1 Goals],Table169[Team 1],$BC16,Table169[Team 2],EW$3)</f>
        <v>0</v>
      </c>
      <c r="EX16" s="19">
        <f>SUMIFS(Table169[Team 2 Goals],Table169[Team 2],$BC16,Table169[Team 1],EX$3)+SUMIFS(Table169[Team 1 Goals],Table169[Team 1],$BC16,Table169[Team 2],EX$3)</f>
        <v>0</v>
      </c>
      <c r="EY16" s="19">
        <f>SUMIFS(Table169[Team 2 Goals],Table169[Team 2],$BC16,Table169[Team 1],EY$3)+SUMIFS(Table169[Team 1 Goals],Table169[Team 1],$BC16,Table169[Team 2],EY$3)</f>
        <v>0</v>
      </c>
      <c r="FA16" s="72"/>
      <c r="FB16" s="72"/>
    </row>
    <row r="17" spans="1:160" s="17" customFormat="1" ht="30" customHeight="1" thickBot="1" x14ac:dyDescent="0.3">
      <c r="A17" s="70"/>
      <c r="B17" s="5">
        <v>14</v>
      </c>
      <c r="C17" s="5" t="s">
        <v>72</v>
      </c>
      <c r="D17" s="28">
        <v>44889</v>
      </c>
      <c r="E17" s="5" t="s">
        <v>17</v>
      </c>
      <c r="F17" s="29">
        <v>0.66666666666666663</v>
      </c>
      <c r="G17" s="30">
        <f t="shared" si="0"/>
        <v>44889.208333333328</v>
      </c>
      <c r="H17" s="5" t="s">
        <v>124</v>
      </c>
      <c r="I17" s="67"/>
      <c r="J17" s="5" t="str">
        <f>IF(Table169[[#This Row],[SCORE]]="","",IF(O17=P17,"Draw",IF(O17&gt;P17,K17,L17)))</f>
        <v/>
      </c>
      <c r="K17" s="17" t="str">
        <f>IF(Table169[[#This Row],[TEAMS]]="","",LEFT(H17,FIND(" -",H17,1)-1))</f>
        <v>Uruguay</v>
      </c>
      <c r="L17" s="17" t="str">
        <f>IF(Table169[[#This Row],[TEAMS]]="","",MID(H17,FIND("-",H17,1)+2,LEN(H17)-FIND("-",H17,1)+2))</f>
        <v>Korea Republic</v>
      </c>
      <c r="M17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17" s="17" t="str">
        <f>IF(Table169[[#This Row],[Winner]]=Table169[[#This Row],[Team 1]],Table169[[#This Row],[Team 2]],IF(Table169[[#This Row],[Winner]]=Table169[[#This Row],[Team 2]],Table169[[#This Row],[Team 1]],""))</f>
        <v/>
      </c>
      <c r="O17" s="17" t="str">
        <f>IF(Table169[[#This Row],[SCORE]]="","",LEFT(I17,FIND(":",I17,1)-1)*1)</f>
        <v/>
      </c>
      <c r="P17" s="17" t="str">
        <f>IF(Table169[[#This Row],[SCORE]]="","",MID(I17,FIND(":",I17,1)+1,LEN(I17)-FIND(":",I17,1)+1)*1)</f>
        <v/>
      </c>
      <c r="Q17" s="17" t="str">
        <f>IF(OR(Table169[[#This Row],[Team 1 Goals]]="",Table169[[#This Row],[Team 2 Goals]]=""),"",Table169[[#This Row],[Team 1 Goals]]-Table169[[#This Row],[Team 2 Goals]])</f>
        <v/>
      </c>
      <c r="R17" s="17" t="str">
        <f>IF(OR(Table169[[#This Row],[Team 1 Goals]]="",Table169[[#This Row],[Team 2 Goals]]=""),"",Table169[[#This Row],[Team 2 Goals]]-Table169[[#This Row],[Team 1 Goals]])</f>
        <v/>
      </c>
      <c r="S17" s="17" t="str">
        <f>IF(Table169[[#This Row],[SCORE]]="","",IF(Table169[[#This Row],[WINNER / RESULT]]="Draw",1,IF(Table169[[#This Row],[WINNER / RESULT]]=Table169[[#This Row],[Team 1]],3,0)))</f>
        <v/>
      </c>
      <c r="T17" s="17" t="str">
        <f>IF(Table169[[#This Row],[SCORE]]="","",IF(Table169[[#This Row],[WINNER / RESULT]]="Draw",1,IF(Table169[[#This Row],[WINNER / RESULT]]=Table169[[#This Row],[Team 2]],3,0)))</f>
        <v/>
      </c>
      <c r="Z17" s="3"/>
      <c r="AA17" s="76" t="s">
        <v>136</v>
      </c>
      <c r="AB17" s="77"/>
      <c r="AC17" s="38" t="s">
        <v>127</v>
      </c>
      <c r="AD17" s="41" t="s">
        <v>142</v>
      </c>
      <c r="AE17" s="42" t="s">
        <v>69</v>
      </c>
      <c r="AI17" s="17" t="s">
        <v>21</v>
      </c>
      <c r="AJ17" s="17" t="s">
        <v>105</v>
      </c>
      <c r="AK17" s="17">
        <f>COUNTIF(Table169[Winner],AJ17)</f>
        <v>0</v>
      </c>
      <c r="AL17" s="17">
        <f>COUNTIFS(Table169[Team 2],AJ17,Table169[WINNER / RESULT],"Draw")+COUNTIFS(Table169[Team 1],AJ17,Table169[WINNER / RESULT],"Draw")</f>
        <v>0</v>
      </c>
      <c r="AM17" s="17">
        <f>COUNTIF(Table169[Loser],AJ17)</f>
        <v>0</v>
      </c>
      <c r="AN17" s="17">
        <f>AL17+(3*AK17)</f>
        <v>0</v>
      </c>
      <c r="AO17" s="17">
        <f>SUMIFS(Table169[Team 1 Goals],Table169[Team 1],AJ17)+SUMIFS(Table169[Team 2 Goals],Table169[Team 2],AJ17)</f>
        <v>0</v>
      </c>
      <c r="AP17" s="17">
        <f>SUMIFS(Table169[Team 2 Goals],Table169[Team 1],AJ17)+SUMIFS(Table169[Team 1 Goals],Table169[Team 2],AJ17)</f>
        <v>0</v>
      </c>
      <c r="AQ17" s="17">
        <f>AO17-AP17</f>
        <v>0</v>
      </c>
      <c r="AR17" s="17">
        <f ca="1">RANK(BA17,$BA$14:$BA$17,1)</f>
        <v>4</v>
      </c>
      <c r="AS17" s="17" t="str">
        <f t="shared" si="1"/>
        <v/>
      </c>
      <c r="AT17" s="17" t="str">
        <f ca="1">IF(AS17="",AR17&amp;AI17,AS17&amp;AI17)</f>
        <v>4C</v>
      </c>
      <c r="AU17" s="17">
        <f>RANK(AN17,AN14:AN17)+(RANK(AQ17,AQ14:AQ17)/10)+(RANK(AO17,AO14:AO17)/100)</f>
        <v>1.1100000000000001</v>
      </c>
      <c r="AV17" s="17">
        <f>RANK(AU17,$AU$14:$AU$17,1)</f>
        <v>1</v>
      </c>
      <c r="AW17" s="17" cm="1">
        <f t="array" aca="1" ref="AW17" ca="1">SUMPRODUCT((OFFSET($BD$3:$CI$3,MATCH($AJ17,$BC$4:$BC$35,0),0))*((IF($AV15=$AV17,$BD$3:$CI$3=$AJ15,0))+(IF($AV14=$AV17,$BD$3:$CI$3=$AJ14,0))+(IF($AV16=$AV17,$BD$3:$CI$3=$AJ16,0))))</f>
        <v>0</v>
      </c>
      <c r="AX17" s="17" cm="1">
        <f t="array" aca="1" ref="AX17" ca="1">SUMPRODUCT((OFFSET($CL$3:$DQ$3,MATCH($AJ17,$CK$4:$CK$35,0),0))*((IF($AV15=$AV17,$CL$3:$DQ$3=$AJ15,0))+(IF($AV14=$AV17,$CL$3:$DQ$3=$AJ14,0))+(IF($AV16=$AV17,$CL$3:$DQ$3=$AJ16,0))))</f>
        <v>0</v>
      </c>
      <c r="AY17" s="17" cm="1">
        <f t="array" aca="1" ref="AY17" ca="1">SUMPRODUCT((OFFSET($DT$3:$EY$3,MATCH($AJ17,$DS$4:$DS$35,0),0))*((IF($AV15=$AV17,$DT$3:$EY$3=$AJ15,0))+(IF($AV14=$AV17,$DT$3:$EY$3=$AJ14,0))+(IF($AV16=$AV17,$DT$3:$EY$3=$AJ16,0))))</f>
        <v>0</v>
      </c>
      <c r="AZ17" s="17">
        <f ca="1">(AW17/1000)+(AX17/10000)+(AY17/100000)+(ROW(AY14)/10000000)</f>
        <v>1.3999999999999999E-6</v>
      </c>
      <c r="BA17" s="17">
        <f ca="1">+AU17-AZ17</f>
        <v>1.1099986000000002</v>
      </c>
      <c r="BC17" s="17" t="s">
        <v>110</v>
      </c>
      <c r="BD17" s="19">
        <f>SUMIFS(Table169[Team 2 Points],Table169[Team 2],$BC17,Table169[Team 1],BD$3)+SUMIFS(Table169[Team 1 Points],Table169[Team 1],$BC17,Table169[Team 2],BD$3)</f>
        <v>0</v>
      </c>
      <c r="BE17" s="19">
        <f>SUMIFS(Table169[Team 2 Points],Table169[Team 2],$BC17,Table169[Team 1],BE$3)+SUMIFS(Table169[Team 1 Points],Table169[Team 1],$BC17,Table169[Team 2],BE$3)</f>
        <v>0</v>
      </c>
      <c r="BF17" s="19">
        <f>SUMIFS(Table169[Team 2 Points],Table169[Team 2],$BC17,Table169[Team 1],BF$3)+SUMIFS(Table169[Team 1 Points],Table169[Team 1],$BC17,Table169[Team 2],BF$3)</f>
        <v>0</v>
      </c>
      <c r="BG17" s="19">
        <f>SUMIFS(Table169[Team 2 Points],Table169[Team 2],$BC17,Table169[Team 1],BG$3)+SUMIFS(Table169[Team 1 Points],Table169[Team 1],$BC17,Table169[Team 2],BG$3)</f>
        <v>0</v>
      </c>
      <c r="BH17" s="19">
        <f>SUMIFS(Table169[Team 2 Points],Table169[Team 2],$BC17,Table169[Team 1],BH$3)+SUMIFS(Table169[Team 1 Points],Table169[Team 1],$BC17,Table169[Team 2],BH$3)</f>
        <v>0</v>
      </c>
      <c r="BI17" s="19">
        <f>SUMIFS(Table169[Team 2 Points],Table169[Team 2],$BC17,Table169[Team 1],BI$3)+SUMIFS(Table169[Team 1 Points],Table169[Team 1],$BC17,Table169[Team 2],BI$3)</f>
        <v>0</v>
      </c>
      <c r="BJ17" s="19">
        <f>SUMIFS(Table169[Team 2 Points],Table169[Team 2],$BC17,Table169[Team 1],BJ$3)+SUMIFS(Table169[Team 1 Points],Table169[Team 1],$BC17,Table169[Team 2],BJ$3)</f>
        <v>0</v>
      </c>
      <c r="BK17" s="19">
        <f>SUMIFS(Table169[Team 2 Points],Table169[Team 2],$BC17,Table169[Team 1],BK$3)+SUMIFS(Table169[Team 1 Points],Table169[Team 1],$BC17,Table169[Team 2],BK$3)</f>
        <v>0</v>
      </c>
      <c r="BL17" s="19">
        <f>SUMIFS(Table169[Team 2 Points],Table169[Team 2],$BC17,Table169[Team 1],BL$3)+SUMIFS(Table169[Team 1 Points],Table169[Team 1],$BC17,Table169[Team 2],BL$3)</f>
        <v>0</v>
      </c>
      <c r="BM17" s="19">
        <f>SUMIFS(Table169[Team 2 Points],Table169[Team 2],$BC17,Table169[Team 1],BM$3)+SUMIFS(Table169[Team 1 Points],Table169[Team 1],$BC17,Table169[Team 2],BM$3)</f>
        <v>0</v>
      </c>
      <c r="BN17" s="19">
        <f>SUMIFS(Table169[Team 2 Points],Table169[Team 2],$BC17,Table169[Team 1],BN$3)+SUMIFS(Table169[Team 1 Points],Table169[Team 1],$BC17,Table169[Team 2],BN$3)</f>
        <v>0</v>
      </c>
      <c r="BO17" s="19">
        <f>SUMIFS(Table169[Team 2 Points],Table169[Team 2],$BC17,Table169[Team 1],BO$3)+SUMIFS(Table169[Team 1 Points],Table169[Team 1],$BC17,Table169[Team 2],BO$3)</f>
        <v>0</v>
      </c>
      <c r="BP17" s="19">
        <f>SUMIFS(Table169[Team 2 Points],Table169[Team 2],$BC17,Table169[Team 1],BP$3)+SUMIFS(Table169[Team 1 Points],Table169[Team 1],$BC17,Table169[Team 2],BP$3)</f>
        <v>0</v>
      </c>
      <c r="BQ17" s="19">
        <f>SUMIFS(Table169[Team 2 Points],Table169[Team 2],$BC17,Table169[Team 1],BQ$3)+SUMIFS(Table169[Team 1 Points],Table169[Team 1],$BC17,Table169[Team 2],BQ$3)</f>
        <v>0</v>
      </c>
      <c r="BR17" s="19">
        <f>SUMIFS(Table169[Team 2 Points],Table169[Team 2],$BC17,Table169[Team 1],BR$3)+SUMIFS(Table169[Team 1 Points],Table169[Team 1],$BC17,Table169[Team 2],BR$3)</f>
        <v>0</v>
      </c>
      <c r="BS17" s="19">
        <f>SUMIFS(Table169[Team 2 Points],Table169[Team 2],$BC17,Table169[Team 1],BS$3)+SUMIFS(Table169[Team 1 Points],Table169[Team 1],$BC17,Table169[Team 2],BS$3)</f>
        <v>0</v>
      </c>
      <c r="BT17" s="19">
        <f>SUMIFS(Table169[Team 2 Points],Table169[Team 2],$BC17,Table169[Team 1],BT$3)+SUMIFS(Table169[Team 1 Points],Table169[Team 1],$BC17,Table169[Team 2],BT$3)</f>
        <v>0</v>
      </c>
      <c r="BU17" s="19">
        <f>SUMIFS(Table169[Team 2 Points],Table169[Team 2],$BC17,Table169[Team 1],BU$3)+SUMIFS(Table169[Team 1 Points],Table169[Team 1],$BC17,Table169[Team 2],BU$3)</f>
        <v>0</v>
      </c>
      <c r="BV17" s="19">
        <f>SUMIFS(Table169[Team 2 Points],Table169[Team 2],$BC17,Table169[Team 1],BV$3)+SUMIFS(Table169[Team 1 Points],Table169[Team 1],$BC17,Table169[Team 2],BV$3)</f>
        <v>0</v>
      </c>
      <c r="BW17" s="19">
        <f>SUMIFS(Table169[Team 2 Points],Table169[Team 2],$BC17,Table169[Team 1],BW$3)+SUMIFS(Table169[Team 1 Points],Table169[Team 1],$BC17,Table169[Team 2],BW$3)</f>
        <v>0</v>
      </c>
      <c r="BX17" s="19">
        <f>SUMIFS(Table169[Team 2 Points],Table169[Team 2],$BC17,Table169[Team 1],BX$3)+SUMIFS(Table169[Team 1 Points],Table169[Team 1],$BC17,Table169[Team 2],BX$3)</f>
        <v>0</v>
      </c>
      <c r="BY17" s="19">
        <f>SUMIFS(Table169[Team 2 Points],Table169[Team 2],$BC17,Table169[Team 1],BY$3)+SUMIFS(Table169[Team 1 Points],Table169[Team 1],$BC17,Table169[Team 2],BY$3)</f>
        <v>0</v>
      </c>
      <c r="BZ17" s="19">
        <f>SUMIFS(Table169[Team 2 Points],Table169[Team 2],$BC17,Table169[Team 1],BZ$3)+SUMIFS(Table169[Team 1 Points],Table169[Team 1],$BC17,Table169[Team 2],BZ$3)</f>
        <v>0</v>
      </c>
      <c r="CA17" s="19">
        <f>SUMIFS(Table169[Team 2 Points],Table169[Team 2],$BC17,Table169[Team 1],CA$3)+SUMIFS(Table169[Team 1 Points],Table169[Team 1],$BC17,Table169[Team 2],CA$3)</f>
        <v>0</v>
      </c>
      <c r="CB17" s="19">
        <f>SUMIFS(Table169[Team 2 Points],Table169[Team 2],$BC17,Table169[Team 1],CB$3)+SUMIFS(Table169[Team 1 Points],Table169[Team 1],$BC17,Table169[Team 2],CB$3)</f>
        <v>0</v>
      </c>
      <c r="CC17" s="19">
        <f>SUMIFS(Table169[Team 2 Points],Table169[Team 2],$BC17,Table169[Team 1],CC$3)+SUMIFS(Table169[Team 1 Points],Table169[Team 1],$BC17,Table169[Team 2],CC$3)</f>
        <v>0</v>
      </c>
      <c r="CD17" s="19">
        <f>SUMIFS(Table169[Team 2 Points],Table169[Team 2],$BC17,Table169[Team 1],CD$3)+SUMIFS(Table169[Team 1 Points],Table169[Team 1],$BC17,Table169[Team 2],CD$3)</f>
        <v>0</v>
      </c>
      <c r="CE17" s="19">
        <f>SUMIFS(Table169[Team 2 Points],Table169[Team 2],$BC17,Table169[Team 1],CE$3)+SUMIFS(Table169[Team 1 Points],Table169[Team 1],$BC17,Table169[Team 2],CE$3)</f>
        <v>0</v>
      </c>
      <c r="CF17" s="19">
        <f>SUMIFS(Table169[Team 2 Points],Table169[Team 2],$BC17,Table169[Team 1],CF$3)+SUMIFS(Table169[Team 1 Points],Table169[Team 1],$BC17,Table169[Team 2],CF$3)</f>
        <v>0</v>
      </c>
      <c r="CG17" s="19">
        <f>SUMIFS(Table169[Team 2 Points],Table169[Team 2],$BC17,Table169[Team 1],CG$3)+SUMIFS(Table169[Team 1 Points],Table169[Team 1],$BC17,Table169[Team 2],CG$3)</f>
        <v>0</v>
      </c>
      <c r="CH17" s="19">
        <f>SUMIFS(Table169[Team 2 Points],Table169[Team 2],$BC17,Table169[Team 1],CH$3)+SUMIFS(Table169[Team 1 Points],Table169[Team 1],$BC17,Table169[Team 2],CH$3)</f>
        <v>0</v>
      </c>
      <c r="CI17" s="19">
        <f>SUMIFS(Table169[Team 2 Points],Table169[Team 2],$BC17,Table169[Team 1],CI$3)+SUMIFS(Table169[Team 1 Points],Table169[Team 1],$BC17,Table169[Team 2],CI$3)</f>
        <v>0</v>
      </c>
      <c r="CK17" s="17" t="s">
        <v>110</v>
      </c>
      <c r="CL17" s="19">
        <f>SUMIFS(Table169[Team 2 GD],Table169[Team 2],$BC17,Table169[Team 1],CL$3)+SUMIFS(Table169[Team 1 GD],Table169[Team 1],$BC17,Table169[Team 2],CL$3)</f>
        <v>0</v>
      </c>
      <c r="CM17" s="19">
        <f>SUMIFS(Table169[Team 2 GD],Table169[Team 2],$BC17,Table169[Team 1],CM$3)+SUMIFS(Table169[Team 1 GD],Table169[Team 1],$BC17,Table169[Team 2],CM$3)</f>
        <v>0</v>
      </c>
      <c r="CN17" s="19">
        <f>SUMIFS(Table169[Team 2 GD],Table169[Team 2],$BC17,Table169[Team 1],CN$3)+SUMIFS(Table169[Team 1 GD],Table169[Team 1],$BC17,Table169[Team 2],CN$3)</f>
        <v>0</v>
      </c>
      <c r="CO17" s="19">
        <f>SUMIFS(Table169[Team 2 GD],Table169[Team 2],$BC17,Table169[Team 1],CO$3)+SUMIFS(Table169[Team 1 GD],Table169[Team 1],$BC17,Table169[Team 2],CO$3)</f>
        <v>0</v>
      </c>
      <c r="CP17" s="19">
        <f>SUMIFS(Table169[Team 2 GD],Table169[Team 2],$BC17,Table169[Team 1],CP$3)+SUMIFS(Table169[Team 1 GD],Table169[Team 1],$BC17,Table169[Team 2],CP$3)</f>
        <v>0</v>
      </c>
      <c r="CQ17" s="19">
        <f>SUMIFS(Table169[Team 2 GD],Table169[Team 2],$BC17,Table169[Team 1],CQ$3)+SUMIFS(Table169[Team 1 GD],Table169[Team 1],$BC17,Table169[Team 2],CQ$3)</f>
        <v>0</v>
      </c>
      <c r="CR17" s="19">
        <f>SUMIFS(Table169[Team 2 GD],Table169[Team 2],$BC17,Table169[Team 1],CR$3)+SUMIFS(Table169[Team 1 GD],Table169[Team 1],$BC17,Table169[Team 2],CR$3)</f>
        <v>0</v>
      </c>
      <c r="CS17" s="19">
        <f>SUMIFS(Table169[Team 2 GD],Table169[Team 2],$BC17,Table169[Team 1],CS$3)+SUMIFS(Table169[Team 1 GD],Table169[Team 1],$BC17,Table169[Team 2],CS$3)</f>
        <v>0</v>
      </c>
      <c r="CT17" s="19">
        <f>SUMIFS(Table169[Team 2 GD],Table169[Team 2],$BC17,Table169[Team 1],CT$3)+SUMIFS(Table169[Team 1 GD],Table169[Team 1],$BC17,Table169[Team 2],CT$3)</f>
        <v>0</v>
      </c>
      <c r="CU17" s="19">
        <f>SUMIFS(Table169[Team 2 GD],Table169[Team 2],$BC17,Table169[Team 1],CU$3)+SUMIFS(Table169[Team 1 GD],Table169[Team 1],$BC17,Table169[Team 2],CU$3)</f>
        <v>0</v>
      </c>
      <c r="CV17" s="19">
        <f>SUMIFS(Table169[Team 2 GD],Table169[Team 2],$BC17,Table169[Team 1],CV$3)+SUMIFS(Table169[Team 1 GD],Table169[Team 1],$BC17,Table169[Team 2],CV$3)</f>
        <v>0</v>
      </c>
      <c r="CW17" s="19">
        <f>SUMIFS(Table169[Team 2 GD],Table169[Team 2],$BC17,Table169[Team 1],CW$3)+SUMIFS(Table169[Team 1 GD],Table169[Team 1],$BC17,Table169[Team 2],CW$3)</f>
        <v>0</v>
      </c>
      <c r="CX17" s="19">
        <f>SUMIFS(Table169[Team 2 GD],Table169[Team 2],$BC17,Table169[Team 1],CX$3)+SUMIFS(Table169[Team 1 GD],Table169[Team 1],$BC17,Table169[Team 2],CX$3)</f>
        <v>0</v>
      </c>
      <c r="CY17" s="19">
        <f>SUMIFS(Table169[Team 2 GD],Table169[Team 2],$BC17,Table169[Team 1],CY$3)+SUMIFS(Table169[Team 1 GD],Table169[Team 1],$BC17,Table169[Team 2],CY$3)</f>
        <v>0</v>
      </c>
      <c r="CZ17" s="19">
        <f>SUMIFS(Table169[Team 2 GD],Table169[Team 2],$BC17,Table169[Team 1],CZ$3)+SUMIFS(Table169[Team 1 GD],Table169[Team 1],$BC17,Table169[Team 2],CZ$3)</f>
        <v>0</v>
      </c>
      <c r="DA17" s="19">
        <f>SUMIFS(Table169[Team 2 GD],Table169[Team 2],$BC17,Table169[Team 1],DA$3)+SUMIFS(Table169[Team 1 GD],Table169[Team 1],$BC17,Table169[Team 2],DA$3)</f>
        <v>0</v>
      </c>
      <c r="DB17" s="19">
        <f>SUMIFS(Table169[Team 2 GD],Table169[Team 2],$BC17,Table169[Team 1],DB$3)+SUMIFS(Table169[Team 1 GD],Table169[Team 1],$BC17,Table169[Team 2],DB$3)</f>
        <v>0</v>
      </c>
      <c r="DC17" s="19">
        <f>SUMIFS(Table169[Team 2 GD],Table169[Team 2],$BC17,Table169[Team 1],DC$3)+SUMIFS(Table169[Team 1 GD],Table169[Team 1],$BC17,Table169[Team 2],DC$3)</f>
        <v>0</v>
      </c>
      <c r="DD17" s="19">
        <f>SUMIFS(Table169[Team 2 GD],Table169[Team 2],$BC17,Table169[Team 1],DD$3)+SUMIFS(Table169[Team 1 GD],Table169[Team 1],$BC17,Table169[Team 2],DD$3)</f>
        <v>0</v>
      </c>
      <c r="DE17" s="19">
        <f>SUMIFS(Table169[Team 2 GD],Table169[Team 2],$BC17,Table169[Team 1],DE$3)+SUMIFS(Table169[Team 1 GD],Table169[Team 1],$BC17,Table169[Team 2],DE$3)</f>
        <v>0</v>
      </c>
      <c r="DF17" s="19">
        <f>SUMIFS(Table169[Team 2 GD],Table169[Team 2],$BC17,Table169[Team 1],DF$3)+SUMIFS(Table169[Team 1 GD],Table169[Team 1],$BC17,Table169[Team 2],DF$3)</f>
        <v>0</v>
      </c>
      <c r="DG17" s="19">
        <f>SUMIFS(Table169[Team 2 GD],Table169[Team 2],$BC17,Table169[Team 1],DG$3)+SUMIFS(Table169[Team 1 GD],Table169[Team 1],$BC17,Table169[Team 2],DG$3)</f>
        <v>0</v>
      </c>
      <c r="DH17" s="19">
        <f>SUMIFS(Table169[Team 2 GD],Table169[Team 2],$BC17,Table169[Team 1],DH$3)+SUMIFS(Table169[Team 1 GD],Table169[Team 1],$BC17,Table169[Team 2],DH$3)</f>
        <v>0</v>
      </c>
      <c r="DI17" s="19">
        <f>SUMIFS(Table169[Team 2 GD],Table169[Team 2],$BC17,Table169[Team 1],DI$3)+SUMIFS(Table169[Team 1 GD],Table169[Team 1],$BC17,Table169[Team 2],DI$3)</f>
        <v>0</v>
      </c>
      <c r="DJ17" s="19">
        <f>SUMIFS(Table169[Team 2 GD],Table169[Team 2],$BC17,Table169[Team 1],DJ$3)+SUMIFS(Table169[Team 1 GD],Table169[Team 1],$BC17,Table169[Team 2],DJ$3)</f>
        <v>0</v>
      </c>
      <c r="DK17" s="19">
        <f>SUMIFS(Table169[Team 2 GD],Table169[Team 2],$BC17,Table169[Team 1],DK$3)+SUMIFS(Table169[Team 1 GD],Table169[Team 1],$BC17,Table169[Team 2],DK$3)</f>
        <v>0</v>
      </c>
      <c r="DL17" s="19">
        <f>SUMIFS(Table169[Team 2 GD],Table169[Team 2],$BC17,Table169[Team 1],DL$3)+SUMIFS(Table169[Team 1 GD],Table169[Team 1],$BC17,Table169[Team 2],DL$3)</f>
        <v>0</v>
      </c>
      <c r="DM17" s="19">
        <f>SUMIFS(Table169[Team 2 GD],Table169[Team 2],$BC17,Table169[Team 1],DM$3)+SUMIFS(Table169[Team 1 GD],Table169[Team 1],$BC17,Table169[Team 2],DM$3)</f>
        <v>0</v>
      </c>
      <c r="DN17" s="19">
        <f>SUMIFS(Table169[Team 2 GD],Table169[Team 2],$BC17,Table169[Team 1],DN$3)+SUMIFS(Table169[Team 1 GD],Table169[Team 1],$BC17,Table169[Team 2],DN$3)</f>
        <v>0</v>
      </c>
      <c r="DO17" s="19">
        <f>SUMIFS(Table169[Team 2 GD],Table169[Team 2],$BC17,Table169[Team 1],DO$3)+SUMIFS(Table169[Team 1 GD],Table169[Team 1],$BC17,Table169[Team 2],DO$3)</f>
        <v>0</v>
      </c>
      <c r="DP17" s="19">
        <f>SUMIFS(Table169[Team 2 GD],Table169[Team 2],$BC17,Table169[Team 1],DP$3)+SUMIFS(Table169[Team 1 GD],Table169[Team 1],$BC17,Table169[Team 2],DP$3)</f>
        <v>0</v>
      </c>
      <c r="DQ17" s="19">
        <f>SUMIFS(Table169[Team 2 GD],Table169[Team 2],$BC17,Table169[Team 1],DQ$3)+SUMIFS(Table169[Team 1 GD],Table169[Team 1],$BC17,Table169[Team 2],DQ$3)</f>
        <v>0</v>
      </c>
      <c r="DS17" s="17" t="s">
        <v>110</v>
      </c>
      <c r="DT17" s="19">
        <f>SUMIFS(Table169[Team 2 Goals],Table169[Team 2],$BC17,Table169[Team 1],DT$3)+SUMIFS(Table169[Team 1 Goals],Table169[Team 1],$BC17,Table169[Team 2],DT$3)</f>
        <v>0</v>
      </c>
      <c r="DU17" s="19">
        <f>SUMIFS(Table169[Team 2 Goals],Table169[Team 2],$BC17,Table169[Team 1],DU$3)+SUMIFS(Table169[Team 1 Goals],Table169[Team 1],$BC17,Table169[Team 2],DU$3)</f>
        <v>0</v>
      </c>
      <c r="DV17" s="19">
        <f>SUMIFS(Table169[Team 2 Goals],Table169[Team 2],$BC17,Table169[Team 1],DV$3)+SUMIFS(Table169[Team 1 Goals],Table169[Team 1],$BC17,Table169[Team 2],DV$3)</f>
        <v>0</v>
      </c>
      <c r="DW17" s="19">
        <f>SUMIFS(Table169[Team 2 Goals],Table169[Team 2],$BC17,Table169[Team 1],DW$3)+SUMIFS(Table169[Team 1 Goals],Table169[Team 1],$BC17,Table169[Team 2],DW$3)</f>
        <v>0</v>
      </c>
      <c r="DX17" s="19">
        <f>SUMIFS(Table169[Team 2 Goals],Table169[Team 2],$BC17,Table169[Team 1],DX$3)+SUMIFS(Table169[Team 1 Goals],Table169[Team 1],$BC17,Table169[Team 2],DX$3)</f>
        <v>0</v>
      </c>
      <c r="DY17" s="19">
        <f>SUMIFS(Table169[Team 2 Goals],Table169[Team 2],$BC17,Table169[Team 1],DY$3)+SUMIFS(Table169[Team 1 Goals],Table169[Team 1],$BC17,Table169[Team 2],DY$3)</f>
        <v>0</v>
      </c>
      <c r="DZ17" s="19">
        <f>SUMIFS(Table169[Team 2 Goals],Table169[Team 2],$BC17,Table169[Team 1],DZ$3)+SUMIFS(Table169[Team 1 Goals],Table169[Team 1],$BC17,Table169[Team 2],DZ$3)</f>
        <v>0</v>
      </c>
      <c r="EA17" s="19">
        <f>SUMIFS(Table169[Team 2 Goals],Table169[Team 2],$BC17,Table169[Team 1],EA$3)+SUMIFS(Table169[Team 1 Goals],Table169[Team 1],$BC17,Table169[Team 2],EA$3)</f>
        <v>0</v>
      </c>
      <c r="EB17" s="19">
        <f>SUMIFS(Table169[Team 2 Goals],Table169[Team 2],$BC17,Table169[Team 1],EB$3)+SUMIFS(Table169[Team 1 Goals],Table169[Team 1],$BC17,Table169[Team 2],EB$3)</f>
        <v>0</v>
      </c>
      <c r="EC17" s="19">
        <f>SUMIFS(Table169[Team 2 Goals],Table169[Team 2],$BC17,Table169[Team 1],EC$3)+SUMIFS(Table169[Team 1 Goals],Table169[Team 1],$BC17,Table169[Team 2],EC$3)</f>
        <v>0</v>
      </c>
      <c r="ED17" s="19">
        <f>SUMIFS(Table169[Team 2 Goals],Table169[Team 2],$BC17,Table169[Team 1],ED$3)+SUMIFS(Table169[Team 1 Goals],Table169[Team 1],$BC17,Table169[Team 2],ED$3)</f>
        <v>0</v>
      </c>
      <c r="EE17" s="19">
        <f>SUMIFS(Table169[Team 2 Goals],Table169[Team 2],$BC17,Table169[Team 1],EE$3)+SUMIFS(Table169[Team 1 Goals],Table169[Team 1],$BC17,Table169[Team 2],EE$3)</f>
        <v>0</v>
      </c>
      <c r="EF17" s="19">
        <f>SUMIFS(Table169[Team 2 Goals],Table169[Team 2],$BC17,Table169[Team 1],EF$3)+SUMIFS(Table169[Team 1 Goals],Table169[Team 1],$BC17,Table169[Team 2],EF$3)</f>
        <v>0</v>
      </c>
      <c r="EG17" s="19">
        <f>SUMIFS(Table169[Team 2 Goals],Table169[Team 2],$BC17,Table169[Team 1],EG$3)+SUMIFS(Table169[Team 1 Goals],Table169[Team 1],$BC17,Table169[Team 2],EG$3)</f>
        <v>0</v>
      </c>
      <c r="EH17" s="19">
        <f>SUMIFS(Table169[Team 2 Goals],Table169[Team 2],$BC17,Table169[Team 1],EH$3)+SUMIFS(Table169[Team 1 Goals],Table169[Team 1],$BC17,Table169[Team 2],EH$3)</f>
        <v>0</v>
      </c>
      <c r="EI17" s="19">
        <f>SUMIFS(Table169[Team 2 Goals],Table169[Team 2],$BC17,Table169[Team 1],EI$3)+SUMIFS(Table169[Team 1 Goals],Table169[Team 1],$BC17,Table169[Team 2],EI$3)</f>
        <v>0</v>
      </c>
      <c r="EJ17" s="19">
        <f>SUMIFS(Table169[Team 2 Goals],Table169[Team 2],$BC17,Table169[Team 1],EJ$3)+SUMIFS(Table169[Team 1 Goals],Table169[Team 1],$BC17,Table169[Team 2],EJ$3)</f>
        <v>0</v>
      </c>
      <c r="EK17" s="19">
        <f>SUMIFS(Table169[Team 2 Goals],Table169[Team 2],$BC17,Table169[Team 1],EK$3)+SUMIFS(Table169[Team 1 Goals],Table169[Team 1],$BC17,Table169[Team 2],EK$3)</f>
        <v>0</v>
      </c>
      <c r="EL17" s="19">
        <f>SUMIFS(Table169[Team 2 Goals],Table169[Team 2],$BC17,Table169[Team 1],EL$3)+SUMIFS(Table169[Team 1 Goals],Table169[Team 1],$BC17,Table169[Team 2],EL$3)</f>
        <v>0</v>
      </c>
      <c r="EM17" s="19">
        <f>SUMIFS(Table169[Team 2 Goals],Table169[Team 2],$BC17,Table169[Team 1],EM$3)+SUMIFS(Table169[Team 1 Goals],Table169[Team 1],$BC17,Table169[Team 2],EM$3)</f>
        <v>0</v>
      </c>
      <c r="EN17" s="19">
        <f>SUMIFS(Table169[Team 2 Goals],Table169[Team 2],$BC17,Table169[Team 1],EN$3)+SUMIFS(Table169[Team 1 Goals],Table169[Team 1],$BC17,Table169[Team 2],EN$3)</f>
        <v>0</v>
      </c>
      <c r="EO17" s="19">
        <f>SUMIFS(Table169[Team 2 Goals],Table169[Team 2],$BC17,Table169[Team 1],EO$3)+SUMIFS(Table169[Team 1 Goals],Table169[Team 1],$BC17,Table169[Team 2],EO$3)</f>
        <v>0</v>
      </c>
      <c r="EP17" s="19">
        <f>SUMIFS(Table169[Team 2 Goals],Table169[Team 2],$BC17,Table169[Team 1],EP$3)+SUMIFS(Table169[Team 1 Goals],Table169[Team 1],$BC17,Table169[Team 2],EP$3)</f>
        <v>0</v>
      </c>
      <c r="EQ17" s="19">
        <f>SUMIFS(Table169[Team 2 Goals],Table169[Team 2],$BC17,Table169[Team 1],EQ$3)+SUMIFS(Table169[Team 1 Goals],Table169[Team 1],$BC17,Table169[Team 2],EQ$3)</f>
        <v>0</v>
      </c>
      <c r="ER17" s="19">
        <f>SUMIFS(Table169[Team 2 Goals],Table169[Team 2],$BC17,Table169[Team 1],ER$3)+SUMIFS(Table169[Team 1 Goals],Table169[Team 1],$BC17,Table169[Team 2],ER$3)</f>
        <v>0</v>
      </c>
      <c r="ES17" s="19">
        <f>SUMIFS(Table169[Team 2 Goals],Table169[Team 2],$BC17,Table169[Team 1],ES$3)+SUMIFS(Table169[Team 1 Goals],Table169[Team 1],$BC17,Table169[Team 2],ES$3)</f>
        <v>0</v>
      </c>
      <c r="ET17" s="19">
        <f>SUMIFS(Table169[Team 2 Goals],Table169[Team 2],$BC17,Table169[Team 1],ET$3)+SUMIFS(Table169[Team 1 Goals],Table169[Team 1],$BC17,Table169[Team 2],ET$3)</f>
        <v>0</v>
      </c>
      <c r="EU17" s="19">
        <f>SUMIFS(Table169[Team 2 Goals],Table169[Team 2],$BC17,Table169[Team 1],EU$3)+SUMIFS(Table169[Team 1 Goals],Table169[Team 1],$BC17,Table169[Team 2],EU$3)</f>
        <v>0</v>
      </c>
      <c r="EV17" s="19">
        <f>SUMIFS(Table169[Team 2 Goals],Table169[Team 2],$BC17,Table169[Team 1],EV$3)+SUMIFS(Table169[Team 1 Goals],Table169[Team 1],$BC17,Table169[Team 2],EV$3)</f>
        <v>0</v>
      </c>
      <c r="EW17" s="19">
        <f>SUMIFS(Table169[Team 2 Goals],Table169[Team 2],$BC17,Table169[Team 1],EW$3)+SUMIFS(Table169[Team 1 Goals],Table169[Team 1],$BC17,Table169[Team 2],EW$3)</f>
        <v>0</v>
      </c>
      <c r="EX17" s="19">
        <f>SUMIFS(Table169[Team 2 Goals],Table169[Team 2],$BC17,Table169[Team 1],EX$3)+SUMIFS(Table169[Team 1 Goals],Table169[Team 1],$BC17,Table169[Team 2],EX$3)</f>
        <v>0</v>
      </c>
      <c r="EY17" s="19">
        <f>SUMIFS(Table169[Team 2 Goals],Table169[Team 2],$BC17,Table169[Team 1],EY$3)+SUMIFS(Table169[Team 1 Goals],Table169[Team 1],$BC17,Table169[Team 2],EY$3)</f>
        <v>0</v>
      </c>
      <c r="FA17" s="72"/>
      <c r="FB17" s="72"/>
    </row>
    <row r="18" spans="1:160" s="17" customFormat="1" ht="30" customHeight="1" x14ac:dyDescent="0.25">
      <c r="A18" s="70"/>
      <c r="B18" s="5">
        <v>15</v>
      </c>
      <c r="C18" s="5" t="s">
        <v>72</v>
      </c>
      <c r="D18" s="28">
        <v>44889</v>
      </c>
      <c r="E18" s="5" t="s">
        <v>9</v>
      </c>
      <c r="F18" s="29">
        <v>0.79166666666666663</v>
      </c>
      <c r="G18" s="30">
        <f t="shared" si="0"/>
        <v>44889.333333333328</v>
      </c>
      <c r="H18" s="5" t="s">
        <v>29</v>
      </c>
      <c r="I18" s="67"/>
      <c r="J18" s="5" t="str">
        <f>IF(Table169[[#This Row],[SCORE]]="","",IF(O18=P18,"Draw",IF(O18&gt;P18,K18,L18)))</f>
        <v/>
      </c>
      <c r="K18" s="17" t="str">
        <f>IF(Table169[[#This Row],[TEAMS]]="","",LEFT(H18,FIND(" -",H18,1)-1))</f>
        <v>Portugal</v>
      </c>
      <c r="L18" s="17" t="str">
        <f>IF(Table169[[#This Row],[TEAMS]]="","",MID(H18,FIND("-",H18,1)+2,LEN(H18)-FIND("-",H18,1)+2))</f>
        <v>Ghana</v>
      </c>
      <c r="M18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18" s="17" t="str">
        <f>IF(Table169[[#This Row],[Winner]]=Table169[[#This Row],[Team 1]],Table169[[#This Row],[Team 2]],IF(Table169[[#This Row],[Winner]]=Table169[[#This Row],[Team 2]],Table169[[#This Row],[Team 1]],""))</f>
        <v/>
      </c>
      <c r="O18" s="17" t="str">
        <f>IF(Table169[[#This Row],[SCORE]]="","",LEFT(I18,FIND(":",I18,1)-1)*1)</f>
        <v/>
      </c>
      <c r="P18" s="17" t="str">
        <f>IF(Table169[[#This Row],[SCORE]]="","",MID(I18,FIND(":",I18,1)+1,LEN(I18)-FIND(":",I18,1)+1)*1)</f>
        <v/>
      </c>
      <c r="Q18" s="17" t="str">
        <f>IF(OR(Table169[[#This Row],[Team 1 Goals]]="",Table169[[#This Row],[Team 2 Goals]]=""),"",Table169[[#This Row],[Team 1 Goals]]-Table169[[#This Row],[Team 2 Goals]])</f>
        <v/>
      </c>
      <c r="R18" s="17" t="str">
        <f>IF(OR(Table169[[#This Row],[Team 1 Goals]]="",Table169[[#This Row],[Team 2 Goals]]=""),"",Table169[[#This Row],[Team 2 Goals]]-Table169[[#This Row],[Team 1 Goals]])</f>
        <v/>
      </c>
      <c r="S18" s="17" t="str">
        <f>IF(Table169[[#This Row],[SCORE]]="","",IF(Table169[[#This Row],[WINNER / RESULT]]="Draw",1,IF(Table169[[#This Row],[WINNER / RESULT]]=Table169[[#This Row],[Team 1]],3,0)))</f>
        <v/>
      </c>
      <c r="T18" s="17" t="str">
        <f>IF(Table169[[#This Row],[SCORE]]="","",IF(Table169[[#This Row],[WINNER / RESULT]]="Draw",1,IF(Table169[[#This Row],[WINNER / RESULT]]=Table169[[#This Row],[Team 2]],3,0)))</f>
        <v/>
      </c>
      <c r="Z18" s="4" t="s">
        <v>21</v>
      </c>
      <c r="AA18" s="43">
        <v>1</v>
      </c>
      <c r="AB18" s="44" t="str">
        <f ca="1">IFERROR(INDEX(AJ:AJ,MATCH("1"&amp;Z18,AT:AT,0),1),"")</f>
        <v>Argentina</v>
      </c>
      <c r="AC18" s="44" t="str">
        <f ca="1">IF(AB18="","",VLOOKUP(AB18,AJ:AO,2,FALSE)&amp;"-"&amp;VLOOKUP(AB18,AJ:AO,3,FALSE)&amp;"-"&amp;VLOOKUP(AB18,AJ:AO,4,FALSE))</f>
        <v>0-0-0</v>
      </c>
      <c r="AD18" s="44">
        <f ca="1">IF(AB18="","",VLOOKUP(AB18,AJ:AQ,8,FALSE))</f>
        <v>0</v>
      </c>
      <c r="AE18" s="45">
        <f ca="1">IF(AB18="","",VLOOKUP(AB18,AJ:AT,5,FALSE))</f>
        <v>0</v>
      </c>
      <c r="AS18" s="17" t="str">
        <f t="shared" si="1"/>
        <v/>
      </c>
      <c r="BC18" s="17" t="s">
        <v>104</v>
      </c>
      <c r="BD18" s="19">
        <f>SUMIFS(Table169[Team 2 Points],Table169[Team 2],$BC18,Table169[Team 1],BD$3)+SUMIFS(Table169[Team 1 Points],Table169[Team 1],$BC18,Table169[Team 2],BD$3)</f>
        <v>0</v>
      </c>
      <c r="BE18" s="19">
        <f>SUMIFS(Table169[Team 2 Points],Table169[Team 2],$BC18,Table169[Team 1],BE$3)+SUMIFS(Table169[Team 1 Points],Table169[Team 1],$BC18,Table169[Team 2],BE$3)</f>
        <v>0</v>
      </c>
      <c r="BF18" s="19">
        <f>SUMIFS(Table169[Team 2 Points],Table169[Team 2],$BC18,Table169[Team 1],BF$3)+SUMIFS(Table169[Team 1 Points],Table169[Team 1],$BC18,Table169[Team 2],BF$3)</f>
        <v>0</v>
      </c>
      <c r="BG18" s="19">
        <f>SUMIFS(Table169[Team 2 Points],Table169[Team 2],$BC18,Table169[Team 1],BG$3)+SUMIFS(Table169[Team 1 Points],Table169[Team 1],$BC18,Table169[Team 2],BG$3)</f>
        <v>0</v>
      </c>
      <c r="BH18" s="19">
        <f>SUMIFS(Table169[Team 2 Points],Table169[Team 2],$BC18,Table169[Team 1],BH$3)+SUMIFS(Table169[Team 1 Points],Table169[Team 1],$BC18,Table169[Team 2],BH$3)</f>
        <v>0</v>
      </c>
      <c r="BI18" s="19">
        <f>SUMIFS(Table169[Team 2 Points],Table169[Team 2],$BC18,Table169[Team 1],BI$3)+SUMIFS(Table169[Team 1 Points],Table169[Team 1],$BC18,Table169[Team 2],BI$3)</f>
        <v>0</v>
      </c>
      <c r="BJ18" s="19">
        <f>SUMIFS(Table169[Team 2 Points],Table169[Team 2],$BC18,Table169[Team 1],BJ$3)+SUMIFS(Table169[Team 1 Points],Table169[Team 1],$BC18,Table169[Team 2],BJ$3)</f>
        <v>0</v>
      </c>
      <c r="BK18" s="19">
        <f>SUMIFS(Table169[Team 2 Points],Table169[Team 2],$BC18,Table169[Team 1],BK$3)+SUMIFS(Table169[Team 1 Points],Table169[Team 1],$BC18,Table169[Team 2],BK$3)</f>
        <v>0</v>
      </c>
      <c r="BL18" s="19">
        <f>SUMIFS(Table169[Team 2 Points],Table169[Team 2],$BC18,Table169[Team 1],BL$3)+SUMIFS(Table169[Team 1 Points],Table169[Team 1],$BC18,Table169[Team 2],BL$3)</f>
        <v>0</v>
      </c>
      <c r="BM18" s="19">
        <f>SUMIFS(Table169[Team 2 Points],Table169[Team 2],$BC18,Table169[Team 1],BM$3)+SUMIFS(Table169[Team 1 Points],Table169[Team 1],$BC18,Table169[Team 2],BM$3)</f>
        <v>0</v>
      </c>
      <c r="BN18" s="19">
        <f>SUMIFS(Table169[Team 2 Points],Table169[Team 2],$BC18,Table169[Team 1],BN$3)+SUMIFS(Table169[Team 1 Points],Table169[Team 1],$BC18,Table169[Team 2],BN$3)</f>
        <v>0</v>
      </c>
      <c r="BO18" s="19">
        <f>SUMIFS(Table169[Team 2 Points],Table169[Team 2],$BC18,Table169[Team 1],BO$3)+SUMIFS(Table169[Team 1 Points],Table169[Team 1],$BC18,Table169[Team 2],BO$3)</f>
        <v>0</v>
      </c>
      <c r="BP18" s="19">
        <f>SUMIFS(Table169[Team 2 Points],Table169[Team 2],$BC18,Table169[Team 1],BP$3)+SUMIFS(Table169[Team 1 Points],Table169[Team 1],$BC18,Table169[Team 2],BP$3)</f>
        <v>0</v>
      </c>
      <c r="BQ18" s="19">
        <f>SUMIFS(Table169[Team 2 Points],Table169[Team 2],$BC18,Table169[Team 1],BQ$3)+SUMIFS(Table169[Team 1 Points],Table169[Team 1],$BC18,Table169[Team 2],BQ$3)</f>
        <v>0</v>
      </c>
      <c r="BR18" s="19">
        <f>SUMIFS(Table169[Team 2 Points],Table169[Team 2],$BC18,Table169[Team 1],BR$3)+SUMIFS(Table169[Team 1 Points],Table169[Team 1],$BC18,Table169[Team 2],BR$3)</f>
        <v>0</v>
      </c>
      <c r="BS18" s="19">
        <f>SUMIFS(Table169[Team 2 Points],Table169[Team 2],$BC18,Table169[Team 1],BS$3)+SUMIFS(Table169[Team 1 Points],Table169[Team 1],$BC18,Table169[Team 2],BS$3)</f>
        <v>0</v>
      </c>
      <c r="BT18" s="19">
        <f>SUMIFS(Table169[Team 2 Points],Table169[Team 2],$BC18,Table169[Team 1],BT$3)+SUMIFS(Table169[Team 1 Points],Table169[Team 1],$BC18,Table169[Team 2],BT$3)</f>
        <v>0</v>
      </c>
      <c r="BU18" s="19">
        <f>SUMIFS(Table169[Team 2 Points],Table169[Team 2],$BC18,Table169[Team 1],BU$3)+SUMIFS(Table169[Team 1 Points],Table169[Team 1],$BC18,Table169[Team 2],BU$3)</f>
        <v>0</v>
      </c>
      <c r="BV18" s="19">
        <f>SUMIFS(Table169[Team 2 Points],Table169[Team 2],$BC18,Table169[Team 1],BV$3)+SUMIFS(Table169[Team 1 Points],Table169[Team 1],$BC18,Table169[Team 2],BV$3)</f>
        <v>0</v>
      </c>
      <c r="BW18" s="19">
        <f>SUMIFS(Table169[Team 2 Points],Table169[Team 2],$BC18,Table169[Team 1],BW$3)+SUMIFS(Table169[Team 1 Points],Table169[Team 1],$BC18,Table169[Team 2],BW$3)</f>
        <v>0</v>
      </c>
      <c r="BX18" s="19">
        <f>SUMIFS(Table169[Team 2 Points],Table169[Team 2],$BC18,Table169[Team 1],BX$3)+SUMIFS(Table169[Team 1 Points],Table169[Team 1],$BC18,Table169[Team 2],BX$3)</f>
        <v>0</v>
      </c>
      <c r="BY18" s="19">
        <f>SUMIFS(Table169[Team 2 Points],Table169[Team 2],$BC18,Table169[Team 1],BY$3)+SUMIFS(Table169[Team 1 Points],Table169[Team 1],$BC18,Table169[Team 2],BY$3)</f>
        <v>0</v>
      </c>
      <c r="BZ18" s="19">
        <f>SUMIFS(Table169[Team 2 Points],Table169[Team 2],$BC18,Table169[Team 1],BZ$3)+SUMIFS(Table169[Team 1 Points],Table169[Team 1],$BC18,Table169[Team 2],BZ$3)</f>
        <v>0</v>
      </c>
      <c r="CA18" s="19">
        <f>SUMIFS(Table169[Team 2 Points],Table169[Team 2],$BC18,Table169[Team 1],CA$3)+SUMIFS(Table169[Team 1 Points],Table169[Team 1],$BC18,Table169[Team 2],CA$3)</f>
        <v>0</v>
      </c>
      <c r="CB18" s="19">
        <f>SUMIFS(Table169[Team 2 Points],Table169[Team 2],$BC18,Table169[Team 1],CB$3)+SUMIFS(Table169[Team 1 Points],Table169[Team 1],$BC18,Table169[Team 2],CB$3)</f>
        <v>0</v>
      </c>
      <c r="CC18" s="19">
        <f>SUMIFS(Table169[Team 2 Points],Table169[Team 2],$BC18,Table169[Team 1],CC$3)+SUMIFS(Table169[Team 1 Points],Table169[Team 1],$BC18,Table169[Team 2],CC$3)</f>
        <v>0</v>
      </c>
      <c r="CD18" s="19">
        <f>SUMIFS(Table169[Team 2 Points],Table169[Team 2],$BC18,Table169[Team 1],CD$3)+SUMIFS(Table169[Team 1 Points],Table169[Team 1],$BC18,Table169[Team 2],CD$3)</f>
        <v>0</v>
      </c>
      <c r="CE18" s="19">
        <f>SUMIFS(Table169[Team 2 Points],Table169[Team 2],$BC18,Table169[Team 1],CE$3)+SUMIFS(Table169[Team 1 Points],Table169[Team 1],$BC18,Table169[Team 2],CE$3)</f>
        <v>0</v>
      </c>
      <c r="CF18" s="19">
        <f>SUMIFS(Table169[Team 2 Points],Table169[Team 2],$BC18,Table169[Team 1],CF$3)+SUMIFS(Table169[Team 1 Points],Table169[Team 1],$BC18,Table169[Team 2],CF$3)</f>
        <v>0</v>
      </c>
      <c r="CG18" s="19">
        <f>SUMIFS(Table169[Team 2 Points],Table169[Team 2],$BC18,Table169[Team 1],CG$3)+SUMIFS(Table169[Team 1 Points],Table169[Team 1],$BC18,Table169[Team 2],CG$3)</f>
        <v>0</v>
      </c>
      <c r="CH18" s="19">
        <f>SUMIFS(Table169[Team 2 Points],Table169[Team 2],$BC18,Table169[Team 1],CH$3)+SUMIFS(Table169[Team 1 Points],Table169[Team 1],$BC18,Table169[Team 2],CH$3)</f>
        <v>0</v>
      </c>
      <c r="CI18" s="19">
        <f>SUMIFS(Table169[Team 2 Points],Table169[Team 2],$BC18,Table169[Team 1],CI$3)+SUMIFS(Table169[Team 1 Points],Table169[Team 1],$BC18,Table169[Team 2],CI$3)</f>
        <v>0</v>
      </c>
      <c r="CK18" s="17" t="s">
        <v>104</v>
      </c>
      <c r="CL18" s="19">
        <f>SUMIFS(Table169[Team 2 GD],Table169[Team 2],$BC18,Table169[Team 1],CL$3)+SUMIFS(Table169[Team 1 GD],Table169[Team 1],$BC18,Table169[Team 2],CL$3)</f>
        <v>0</v>
      </c>
      <c r="CM18" s="19">
        <f>SUMIFS(Table169[Team 2 GD],Table169[Team 2],$BC18,Table169[Team 1],CM$3)+SUMIFS(Table169[Team 1 GD],Table169[Team 1],$BC18,Table169[Team 2],CM$3)</f>
        <v>0</v>
      </c>
      <c r="CN18" s="19">
        <f>SUMIFS(Table169[Team 2 GD],Table169[Team 2],$BC18,Table169[Team 1],CN$3)+SUMIFS(Table169[Team 1 GD],Table169[Team 1],$BC18,Table169[Team 2],CN$3)</f>
        <v>0</v>
      </c>
      <c r="CO18" s="19">
        <f>SUMIFS(Table169[Team 2 GD],Table169[Team 2],$BC18,Table169[Team 1],CO$3)+SUMIFS(Table169[Team 1 GD],Table169[Team 1],$BC18,Table169[Team 2],CO$3)</f>
        <v>0</v>
      </c>
      <c r="CP18" s="19">
        <f>SUMIFS(Table169[Team 2 GD],Table169[Team 2],$BC18,Table169[Team 1],CP$3)+SUMIFS(Table169[Team 1 GD],Table169[Team 1],$BC18,Table169[Team 2],CP$3)</f>
        <v>0</v>
      </c>
      <c r="CQ18" s="19">
        <f>SUMIFS(Table169[Team 2 GD],Table169[Team 2],$BC18,Table169[Team 1],CQ$3)+SUMIFS(Table169[Team 1 GD],Table169[Team 1],$BC18,Table169[Team 2],CQ$3)</f>
        <v>0</v>
      </c>
      <c r="CR18" s="19">
        <f>SUMIFS(Table169[Team 2 GD],Table169[Team 2],$BC18,Table169[Team 1],CR$3)+SUMIFS(Table169[Team 1 GD],Table169[Team 1],$BC18,Table169[Team 2],CR$3)</f>
        <v>0</v>
      </c>
      <c r="CS18" s="19">
        <f>SUMIFS(Table169[Team 2 GD],Table169[Team 2],$BC18,Table169[Team 1],CS$3)+SUMIFS(Table169[Team 1 GD],Table169[Team 1],$BC18,Table169[Team 2],CS$3)</f>
        <v>0</v>
      </c>
      <c r="CT18" s="19">
        <f>SUMIFS(Table169[Team 2 GD],Table169[Team 2],$BC18,Table169[Team 1],CT$3)+SUMIFS(Table169[Team 1 GD],Table169[Team 1],$BC18,Table169[Team 2],CT$3)</f>
        <v>0</v>
      </c>
      <c r="CU18" s="19">
        <f>SUMIFS(Table169[Team 2 GD],Table169[Team 2],$BC18,Table169[Team 1],CU$3)+SUMIFS(Table169[Team 1 GD],Table169[Team 1],$BC18,Table169[Team 2],CU$3)</f>
        <v>0</v>
      </c>
      <c r="CV18" s="19">
        <f>SUMIFS(Table169[Team 2 GD],Table169[Team 2],$BC18,Table169[Team 1],CV$3)+SUMIFS(Table169[Team 1 GD],Table169[Team 1],$BC18,Table169[Team 2],CV$3)</f>
        <v>0</v>
      </c>
      <c r="CW18" s="19">
        <f>SUMIFS(Table169[Team 2 GD],Table169[Team 2],$BC18,Table169[Team 1],CW$3)+SUMIFS(Table169[Team 1 GD],Table169[Team 1],$BC18,Table169[Team 2],CW$3)</f>
        <v>0</v>
      </c>
      <c r="CX18" s="19">
        <f>SUMIFS(Table169[Team 2 GD],Table169[Team 2],$BC18,Table169[Team 1],CX$3)+SUMIFS(Table169[Team 1 GD],Table169[Team 1],$BC18,Table169[Team 2],CX$3)</f>
        <v>0</v>
      </c>
      <c r="CY18" s="19">
        <f>SUMIFS(Table169[Team 2 GD],Table169[Team 2],$BC18,Table169[Team 1],CY$3)+SUMIFS(Table169[Team 1 GD],Table169[Team 1],$BC18,Table169[Team 2],CY$3)</f>
        <v>0</v>
      </c>
      <c r="CZ18" s="19">
        <f>SUMIFS(Table169[Team 2 GD],Table169[Team 2],$BC18,Table169[Team 1],CZ$3)+SUMIFS(Table169[Team 1 GD],Table169[Team 1],$BC18,Table169[Team 2],CZ$3)</f>
        <v>0</v>
      </c>
      <c r="DA18" s="19">
        <f>SUMIFS(Table169[Team 2 GD],Table169[Team 2],$BC18,Table169[Team 1],DA$3)+SUMIFS(Table169[Team 1 GD],Table169[Team 1],$BC18,Table169[Team 2],DA$3)</f>
        <v>0</v>
      </c>
      <c r="DB18" s="19">
        <f>SUMIFS(Table169[Team 2 GD],Table169[Team 2],$BC18,Table169[Team 1],DB$3)+SUMIFS(Table169[Team 1 GD],Table169[Team 1],$BC18,Table169[Team 2],DB$3)</f>
        <v>0</v>
      </c>
      <c r="DC18" s="19">
        <f>SUMIFS(Table169[Team 2 GD],Table169[Team 2],$BC18,Table169[Team 1],DC$3)+SUMIFS(Table169[Team 1 GD],Table169[Team 1],$BC18,Table169[Team 2],DC$3)</f>
        <v>0</v>
      </c>
      <c r="DD18" s="19">
        <f>SUMIFS(Table169[Team 2 GD],Table169[Team 2],$BC18,Table169[Team 1],DD$3)+SUMIFS(Table169[Team 1 GD],Table169[Team 1],$BC18,Table169[Team 2],DD$3)</f>
        <v>0</v>
      </c>
      <c r="DE18" s="19">
        <f>SUMIFS(Table169[Team 2 GD],Table169[Team 2],$BC18,Table169[Team 1],DE$3)+SUMIFS(Table169[Team 1 GD],Table169[Team 1],$BC18,Table169[Team 2],DE$3)</f>
        <v>0</v>
      </c>
      <c r="DF18" s="19">
        <f>SUMIFS(Table169[Team 2 GD],Table169[Team 2],$BC18,Table169[Team 1],DF$3)+SUMIFS(Table169[Team 1 GD],Table169[Team 1],$BC18,Table169[Team 2],DF$3)</f>
        <v>0</v>
      </c>
      <c r="DG18" s="19">
        <f>SUMIFS(Table169[Team 2 GD],Table169[Team 2],$BC18,Table169[Team 1],DG$3)+SUMIFS(Table169[Team 1 GD],Table169[Team 1],$BC18,Table169[Team 2],DG$3)</f>
        <v>0</v>
      </c>
      <c r="DH18" s="19">
        <f>SUMIFS(Table169[Team 2 GD],Table169[Team 2],$BC18,Table169[Team 1],DH$3)+SUMIFS(Table169[Team 1 GD],Table169[Team 1],$BC18,Table169[Team 2],DH$3)</f>
        <v>0</v>
      </c>
      <c r="DI18" s="19">
        <f>SUMIFS(Table169[Team 2 GD],Table169[Team 2],$BC18,Table169[Team 1],DI$3)+SUMIFS(Table169[Team 1 GD],Table169[Team 1],$BC18,Table169[Team 2],DI$3)</f>
        <v>0</v>
      </c>
      <c r="DJ18" s="19">
        <f>SUMIFS(Table169[Team 2 GD],Table169[Team 2],$BC18,Table169[Team 1],DJ$3)+SUMIFS(Table169[Team 1 GD],Table169[Team 1],$BC18,Table169[Team 2],DJ$3)</f>
        <v>0</v>
      </c>
      <c r="DK18" s="19">
        <f>SUMIFS(Table169[Team 2 GD],Table169[Team 2],$BC18,Table169[Team 1],DK$3)+SUMIFS(Table169[Team 1 GD],Table169[Team 1],$BC18,Table169[Team 2],DK$3)</f>
        <v>0</v>
      </c>
      <c r="DL18" s="19">
        <f>SUMIFS(Table169[Team 2 GD],Table169[Team 2],$BC18,Table169[Team 1],DL$3)+SUMIFS(Table169[Team 1 GD],Table169[Team 1],$BC18,Table169[Team 2],DL$3)</f>
        <v>0</v>
      </c>
      <c r="DM18" s="19">
        <f>SUMIFS(Table169[Team 2 GD],Table169[Team 2],$BC18,Table169[Team 1],DM$3)+SUMIFS(Table169[Team 1 GD],Table169[Team 1],$BC18,Table169[Team 2],DM$3)</f>
        <v>0</v>
      </c>
      <c r="DN18" s="19">
        <f>SUMIFS(Table169[Team 2 GD],Table169[Team 2],$BC18,Table169[Team 1],DN$3)+SUMIFS(Table169[Team 1 GD],Table169[Team 1],$BC18,Table169[Team 2],DN$3)</f>
        <v>0</v>
      </c>
      <c r="DO18" s="19">
        <f>SUMIFS(Table169[Team 2 GD],Table169[Team 2],$BC18,Table169[Team 1],DO$3)+SUMIFS(Table169[Team 1 GD],Table169[Team 1],$BC18,Table169[Team 2],DO$3)</f>
        <v>0</v>
      </c>
      <c r="DP18" s="19">
        <f>SUMIFS(Table169[Team 2 GD],Table169[Team 2],$BC18,Table169[Team 1],DP$3)+SUMIFS(Table169[Team 1 GD],Table169[Team 1],$BC18,Table169[Team 2],DP$3)</f>
        <v>0</v>
      </c>
      <c r="DQ18" s="19">
        <f>SUMIFS(Table169[Team 2 GD],Table169[Team 2],$BC18,Table169[Team 1],DQ$3)+SUMIFS(Table169[Team 1 GD],Table169[Team 1],$BC18,Table169[Team 2],DQ$3)</f>
        <v>0</v>
      </c>
      <c r="DS18" s="17" t="s">
        <v>104</v>
      </c>
      <c r="DT18" s="19">
        <f>SUMIFS(Table169[Team 2 Goals],Table169[Team 2],$BC18,Table169[Team 1],DT$3)+SUMIFS(Table169[Team 1 Goals],Table169[Team 1],$BC18,Table169[Team 2],DT$3)</f>
        <v>0</v>
      </c>
      <c r="DU18" s="19">
        <f>SUMIFS(Table169[Team 2 Goals],Table169[Team 2],$BC18,Table169[Team 1],DU$3)+SUMIFS(Table169[Team 1 Goals],Table169[Team 1],$BC18,Table169[Team 2],DU$3)</f>
        <v>0</v>
      </c>
      <c r="DV18" s="19">
        <f>SUMIFS(Table169[Team 2 Goals],Table169[Team 2],$BC18,Table169[Team 1],DV$3)+SUMIFS(Table169[Team 1 Goals],Table169[Team 1],$BC18,Table169[Team 2],DV$3)</f>
        <v>0</v>
      </c>
      <c r="DW18" s="19">
        <f>SUMIFS(Table169[Team 2 Goals],Table169[Team 2],$BC18,Table169[Team 1],DW$3)+SUMIFS(Table169[Team 1 Goals],Table169[Team 1],$BC18,Table169[Team 2],DW$3)</f>
        <v>0</v>
      </c>
      <c r="DX18" s="19">
        <f>SUMIFS(Table169[Team 2 Goals],Table169[Team 2],$BC18,Table169[Team 1],DX$3)+SUMIFS(Table169[Team 1 Goals],Table169[Team 1],$BC18,Table169[Team 2],DX$3)</f>
        <v>0</v>
      </c>
      <c r="DY18" s="19">
        <f>SUMIFS(Table169[Team 2 Goals],Table169[Team 2],$BC18,Table169[Team 1],DY$3)+SUMIFS(Table169[Team 1 Goals],Table169[Team 1],$BC18,Table169[Team 2],DY$3)</f>
        <v>0</v>
      </c>
      <c r="DZ18" s="19">
        <f>SUMIFS(Table169[Team 2 Goals],Table169[Team 2],$BC18,Table169[Team 1],DZ$3)+SUMIFS(Table169[Team 1 Goals],Table169[Team 1],$BC18,Table169[Team 2],DZ$3)</f>
        <v>0</v>
      </c>
      <c r="EA18" s="19">
        <f>SUMIFS(Table169[Team 2 Goals],Table169[Team 2],$BC18,Table169[Team 1],EA$3)+SUMIFS(Table169[Team 1 Goals],Table169[Team 1],$BC18,Table169[Team 2],EA$3)</f>
        <v>0</v>
      </c>
      <c r="EB18" s="19">
        <f>SUMIFS(Table169[Team 2 Goals],Table169[Team 2],$BC18,Table169[Team 1],EB$3)+SUMIFS(Table169[Team 1 Goals],Table169[Team 1],$BC18,Table169[Team 2],EB$3)</f>
        <v>0</v>
      </c>
      <c r="EC18" s="19">
        <f>SUMIFS(Table169[Team 2 Goals],Table169[Team 2],$BC18,Table169[Team 1],EC$3)+SUMIFS(Table169[Team 1 Goals],Table169[Team 1],$BC18,Table169[Team 2],EC$3)</f>
        <v>0</v>
      </c>
      <c r="ED18" s="19">
        <f>SUMIFS(Table169[Team 2 Goals],Table169[Team 2],$BC18,Table169[Team 1],ED$3)+SUMIFS(Table169[Team 1 Goals],Table169[Team 1],$BC18,Table169[Team 2],ED$3)</f>
        <v>0</v>
      </c>
      <c r="EE18" s="19">
        <f>SUMIFS(Table169[Team 2 Goals],Table169[Team 2],$BC18,Table169[Team 1],EE$3)+SUMIFS(Table169[Team 1 Goals],Table169[Team 1],$BC18,Table169[Team 2],EE$3)</f>
        <v>0</v>
      </c>
      <c r="EF18" s="19">
        <f>SUMIFS(Table169[Team 2 Goals],Table169[Team 2],$BC18,Table169[Team 1],EF$3)+SUMIFS(Table169[Team 1 Goals],Table169[Team 1],$BC18,Table169[Team 2],EF$3)</f>
        <v>0</v>
      </c>
      <c r="EG18" s="19">
        <f>SUMIFS(Table169[Team 2 Goals],Table169[Team 2],$BC18,Table169[Team 1],EG$3)+SUMIFS(Table169[Team 1 Goals],Table169[Team 1],$BC18,Table169[Team 2],EG$3)</f>
        <v>0</v>
      </c>
      <c r="EH18" s="19">
        <f>SUMIFS(Table169[Team 2 Goals],Table169[Team 2],$BC18,Table169[Team 1],EH$3)+SUMIFS(Table169[Team 1 Goals],Table169[Team 1],$BC18,Table169[Team 2],EH$3)</f>
        <v>0</v>
      </c>
      <c r="EI18" s="19">
        <f>SUMIFS(Table169[Team 2 Goals],Table169[Team 2],$BC18,Table169[Team 1],EI$3)+SUMIFS(Table169[Team 1 Goals],Table169[Team 1],$BC18,Table169[Team 2],EI$3)</f>
        <v>0</v>
      </c>
      <c r="EJ18" s="19">
        <f>SUMIFS(Table169[Team 2 Goals],Table169[Team 2],$BC18,Table169[Team 1],EJ$3)+SUMIFS(Table169[Team 1 Goals],Table169[Team 1],$BC18,Table169[Team 2],EJ$3)</f>
        <v>0</v>
      </c>
      <c r="EK18" s="19">
        <f>SUMIFS(Table169[Team 2 Goals],Table169[Team 2],$BC18,Table169[Team 1],EK$3)+SUMIFS(Table169[Team 1 Goals],Table169[Team 1],$BC18,Table169[Team 2],EK$3)</f>
        <v>0</v>
      </c>
      <c r="EL18" s="19">
        <f>SUMIFS(Table169[Team 2 Goals],Table169[Team 2],$BC18,Table169[Team 1],EL$3)+SUMIFS(Table169[Team 1 Goals],Table169[Team 1],$BC18,Table169[Team 2],EL$3)</f>
        <v>0</v>
      </c>
      <c r="EM18" s="19">
        <f>SUMIFS(Table169[Team 2 Goals],Table169[Team 2],$BC18,Table169[Team 1],EM$3)+SUMIFS(Table169[Team 1 Goals],Table169[Team 1],$BC18,Table169[Team 2],EM$3)</f>
        <v>0</v>
      </c>
      <c r="EN18" s="19">
        <f>SUMIFS(Table169[Team 2 Goals],Table169[Team 2],$BC18,Table169[Team 1],EN$3)+SUMIFS(Table169[Team 1 Goals],Table169[Team 1],$BC18,Table169[Team 2],EN$3)</f>
        <v>0</v>
      </c>
      <c r="EO18" s="19">
        <f>SUMIFS(Table169[Team 2 Goals],Table169[Team 2],$BC18,Table169[Team 1],EO$3)+SUMIFS(Table169[Team 1 Goals],Table169[Team 1],$BC18,Table169[Team 2],EO$3)</f>
        <v>0</v>
      </c>
      <c r="EP18" s="19">
        <f>SUMIFS(Table169[Team 2 Goals],Table169[Team 2],$BC18,Table169[Team 1],EP$3)+SUMIFS(Table169[Team 1 Goals],Table169[Team 1],$BC18,Table169[Team 2],EP$3)</f>
        <v>0</v>
      </c>
      <c r="EQ18" s="19">
        <f>SUMIFS(Table169[Team 2 Goals],Table169[Team 2],$BC18,Table169[Team 1],EQ$3)+SUMIFS(Table169[Team 1 Goals],Table169[Team 1],$BC18,Table169[Team 2],EQ$3)</f>
        <v>0</v>
      </c>
      <c r="ER18" s="19">
        <f>SUMIFS(Table169[Team 2 Goals],Table169[Team 2],$BC18,Table169[Team 1],ER$3)+SUMIFS(Table169[Team 1 Goals],Table169[Team 1],$BC18,Table169[Team 2],ER$3)</f>
        <v>0</v>
      </c>
      <c r="ES18" s="19">
        <f>SUMIFS(Table169[Team 2 Goals],Table169[Team 2],$BC18,Table169[Team 1],ES$3)+SUMIFS(Table169[Team 1 Goals],Table169[Team 1],$BC18,Table169[Team 2],ES$3)</f>
        <v>0</v>
      </c>
      <c r="ET18" s="19">
        <f>SUMIFS(Table169[Team 2 Goals],Table169[Team 2],$BC18,Table169[Team 1],ET$3)+SUMIFS(Table169[Team 1 Goals],Table169[Team 1],$BC18,Table169[Team 2],ET$3)</f>
        <v>0</v>
      </c>
      <c r="EU18" s="19">
        <f>SUMIFS(Table169[Team 2 Goals],Table169[Team 2],$BC18,Table169[Team 1],EU$3)+SUMIFS(Table169[Team 1 Goals],Table169[Team 1],$BC18,Table169[Team 2],EU$3)</f>
        <v>0</v>
      </c>
      <c r="EV18" s="19">
        <f>SUMIFS(Table169[Team 2 Goals],Table169[Team 2],$BC18,Table169[Team 1],EV$3)+SUMIFS(Table169[Team 1 Goals],Table169[Team 1],$BC18,Table169[Team 2],EV$3)</f>
        <v>0</v>
      </c>
      <c r="EW18" s="19">
        <f>SUMIFS(Table169[Team 2 Goals],Table169[Team 2],$BC18,Table169[Team 1],EW$3)+SUMIFS(Table169[Team 1 Goals],Table169[Team 1],$BC18,Table169[Team 2],EW$3)</f>
        <v>0</v>
      </c>
      <c r="EX18" s="19">
        <f>SUMIFS(Table169[Team 2 Goals],Table169[Team 2],$BC18,Table169[Team 1],EX$3)+SUMIFS(Table169[Team 1 Goals],Table169[Team 1],$BC18,Table169[Team 2],EX$3)</f>
        <v>0</v>
      </c>
      <c r="EY18" s="19">
        <f>SUMIFS(Table169[Team 2 Goals],Table169[Team 2],$BC18,Table169[Team 1],EY$3)+SUMIFS(Table169[Team 1 Goals],Table169[Team 1],$BC18,Table169[Team 2],EY$3)</f>
        <v>0</v>
      </c>
      <c r="FA18" s="72"/>
      <c r="FB18" s="72"/>
    </row>
    <row r="19" spans="1:160" s="17" customFormat="1" ht="30" customHeight="1" x14ac:dyDescent="0.25">
      <c r="A19" s="70"/>
      <c r="B19" s="5">
        <v>16</v>
      </c>
      <c r="C19" s="5" t="s">
        <v>122</v>
      </c>
      <c r="D19" s="28">
        <v>44889</v>
      </c>
      <c r="E19" s="5" t="s">
        <v>16</v>
      </c>
      <c r="F19" s="29">
        <v>0.91666666666666663</v>
      </c>
      <c r="G19" s="30">
        <f t="shared" si="0"/>
        <v>44889.458333333328</v>
      </c>
      <c r="H19" s="29" t="s">
        <v>28</v>
      </c>
      <c r="I19" s="67"/>
      <c r="J19" s="5" t="str">
        <f>IF(Table169[[#This Row],[SCORE]]="","",IF(O19=P19,"Draw",IF(O19&gt;P19,K19,L19)))</f>
        <v/>
      </c>
      <c r="K19" s="17" t="str">
        <f>IF(Table169[[#This Row],[TEAMS]]="","",LEFT(H19,FIND(" -",H19,1)-1))</f>
        <v>Brazil</v>
      </c>
      <c r="L19" s="17" t="str">
        <f>IF(Table169[[#This Row],[TEAMS]]="","",MID(H19,FIND("-",H19,1)+2,LEN(H19)-FIND("-",H19,1)+2))</f>
        <v>Serbia</v>
      </c>
      <c r="M19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19" s="17" t="str">
        <f>IF(Table169[[#This Row],[Winner]]=Table169[[#This Row],[Team 1]],Table169[[#This Row],[Team 2]],IF(Table169[[#This Row],[Winner]]=Table169[[#This Row],[Team 2]],Table169[[#This Row],[Team 1]],""))</f>
        <v/>
      </c>
      <c r="O19" s="17" t="str">
        <f>IF(Table169[[#This Row],[SCORE]]="","",LEFT(I19,FIND(":",I19,1)-1)*1)</f>
        <v/>
      </c>
      <c r="P19" s="17" t="str">
        <f>IF(Table169[[#This Row],[SCORE]]="","",MID(I19,FIND(":",I19,1)+1,LEN(I19)-FIND(":",I19,1)+1)*1)</f>
        <v/>
      </c>
      <c r="Q19" s="17" t="str">
        <f>IF(OR(Table169[[#This Row],[Team 1 Goals]]="",Table169[[#This Row],[Team 2 Goals]]=""),"",Table169[[#This Row],[Team 1 Goals]]-Table169[[#This Row],[Team 2 Goals]])</f>
        <v/>
      </c>
      <c r="R19" s="17" t="str">
        <f>IF(OR(Table169[[#This Row],[Team 1 Goals]]="",Table169[[#This Row],[Team 2 Goals]]=""),"",Table169[[#This Row],[Team 2 Goals]]-Table169[[#This Row],[Team 1 Goals]])</f>
        <v/>
      </c>
      <c r="S19" s="17" t="str">
        <f>IF(Table169[[#This Row],[SCORE]]="","",IF(Table169[[#This Row],[WINNER / RESULT]]="Draw",1,IF(Table169[[#This Row],[WINNER / RESULT]]=Table169[[#This Row],[Team 1]],3,0)))</f>
        <v/>
      </c>
      <c r="T19" s="17" t="str">
        <f>IF(Table169[[#This Row],[SCORE]]="","",IF(Table169[[#This Row],[WINNER / RESULT]]="Draw",1,IF(Table169[[#This Row],[WINNER / RESULT]]=Table169[[#This Row],[Team 2]],3,0)))</f>
        <v/>
      </c>
      <c r="Z19" s="4" t="s">
        <v>21</v>
      </c>
      <c r="AA19" s="46">
        <v>2</v>
      </c>
      <c r="AB19" s="27" t="str">
        <f ca="1">IFERROR(INDEX(AJ:AJ,MATCH("2"&amp;Z19,AT:AT,0),1),"")</f>
        <v>Mexico</v>
      </c>
      <c r="AC19" s="27" t="str">
        <f ca="1">IF(AB19="","",VLOOKUP(AB19,AJ:AO,2,FALSE)&amp;"-"&amp;VLOOKUP(AB19,AJ:AO,3,FALSE)&amp;"-"&amp;VLOOKUP(AB19,AJ:AO,4,FALSE))</f>
        <v>0-0-0</v>
      </c>
      <c r="AD19" s="27">
        <f ca="1">IF(AB19="","",VLOOKUP(AB19,AJ:AQ,8,FALSE))</f>
        <v>0</v>
      </c>
      <c r="AE19" s="47">
        <f ca="1">IF(AB19="","",VLOOKUP(AB19,AJ:AT,5,FALSE))</f>
        <v>0</v>
      </c>
      <c r="AI19" s="17" t="s">
        <v>22</v>
      </c>
      <c r="AJ19" s="17" t="s">
        <v>106</v>
      </c>
      <c r="AK19" s="17">
        <f>COUNTIF(Table169[Winner],AJ19)</f>
        <v>0</v>
      </c>
      <c r="AL19" s="17">
        <f>COUNTIFS(Table169[Team 2],AJ19,Table169[WINNER / RESULT],"Draw")+COUNTIFS(Table169[Team 1],AJ19,Table169[WINNER / RESULT],"Draw")</f>
        <v>0</v>
      </c>
      <c r="AM19" s="17">
        <f>COUNTIF(Table169[Loser],AJ19)</f>
        <v>0</v>
      </c>
      <c r="AN19" s="17">
        <f>AL19+(3*AK19)</f>
        <v>0</v>
      </c>
      <c r="AO19" s="17">
        <f>SUMIFS(Table169[Team 1 Goals],Table169[Team 1],AJ19)+SUMIFS(Table169[Team 2 Goals],Table169[Team 2],AJ19)</f>
        <v>0</v>
      </c>
      <c r="AP19" s="17">
        <f>SUMIFS(Table169[Team 2 Goals],Table169[Team 1],AJ19)+SUMIFS(Table169[Team 1 Goals],Table169[Team 2],AJ19)</f>
        <v>0</v>
      </c>
      <c r="AQ19" s="17">
        <f>AO19-AP19</f>
        <v>0</v>
      </c>
      <c r="AR19" s="17">
        <f ca="1">RANK(BA19,$BA$19:$BA$22,1)</f>
        <v>1</v>
      </c>
      <c r="AS19" s="17" t="str">
        <f t="shared" si="1"/>
        <v/>
      </c>
      <c r="AT19" s="17" t="str">
        <f ca="1">IF(AS19="",AR19&amp;AI19,AS19&amp;AI19)</f>
        <v>1D</v>
      </c>
      <c r="AU19" s="17">
        <f>RANK(AN19,AN19:AN22)+(RANK(AQ19,AQ19:AQ22)/10)+(RANK(AO19,AO19:AO22)/100)</f>
        <v>1.1100000000000001</v>
      </c>
      <c r="AV19" s="17">
        <f>RANK(AU19,$AU$19:$AU$22,1)</f>
        <v>1</v>
      </c>
      <c r="AW19" s="17" cm="1">
        <f t="array" aca="1" ref="AW19" ca="1">SUMPRODUCT((OFFSET($BD$3:$CI$3,MATCH($AJ19,$BC$4:$BC$35,0),0))*((IF($AV21=$AV19,$BD$3:$CI$3=$AJ21,0))+(IF($AV22=$AV19,$BD$3:$CI$3=$AJ22,0))+(IF($AV20=$AV19,$BD$3:$CI$3=$AJ20,0))))</f>
        <v>0</v>
      </c>
      <c r="AX19" s="17" cm="1">
        <f t="array" aca="1" ref="AX19" ca="1">SUMPRODUCT((OFFSET($CL$3:$DQ$3,MATCH($AJ19,$CK$4:$CK$35,0),0))*((IF($AV21=$AV19,$CL$3:$DQ$3=$AJ21,0))+(IF($AV22=$AV19,$CL$3:$DQ$3=$AJ22,0))+(IF($AV20=$AV19,$CL$3:$DQ$3=$AJ20,0))))</f>
        <v>0</v>
      </c>
      <c r="AY19" s="17" cm="1">
        <f t="array" aca="1" ref="AY19" ca="1">SUMPRODUCT((OFFSET($DT$3:$EY$3,MATCH($AJ19,$DS$4:$DS$35,0),0))*((IF($AV21=$AV19,$DT$3:$EY$3=$AJ21,0))+(IF($AV22=$AV19,$DT$3:$EY$3=$AJ22,0))+(IF($AV20=$AV19,$DT$3:$EY$3=$AJ20,0))))</f>
        <v>0</v>
      </c>
      <c r="AZ19" s="17">
        <f ca="1">(AW19/1000)+(AX19/10000)+(AY19/100000)+(ROW(AY22)/10000000)</f>
        <v>2.2000000000000001E-6</v>
      </c>
      <c r="BA19" s="17">
        <f ca="1">+AU19-AZ19</f>
        <v>1.1099978000000001</v>
      </c>
      <c r="BC19" s="17" t="s">
        <v>102</v>
      </c>
      <c r="BD19" s="19">
        <f>SUMIFS(Table169[Team 2 Points],Table169[Team 2],$BC19,Table169[Team 1],BD$3)+SUMIFS(Table169[Team 1 Points],Table169[Team 1],$BC19,Table169[Team 2],BD$3)</f>
        <v>0</v>
      </c>
      <c r="BE19" s="19">
        <f>SUMIFS(Table169[Team 2 Points],Table169[Team 2],$BC19,Table169[Team 1],BE$3)+SUMIFS(Table169[Team 1 Points],Table169[Team 1],$BC19,Table169[Team 2],BE$3)</f>
        <v>0</v>
      </c>
      <c r="BF19" s="19">
        <f>SUMIFS(Table169[Team 2 Points],Table169[Team 2],$BC19,Table169[Team 1],BF$3)+SUMIFS(Table169[Team 1 Points],Table169[Team 1],$BC19,Table169[Team 2],BF$3)</f>
        <v>0</v>
      </c>
      <c r="BG19" s="19">
        <f>SUMIFS(Table169[Team 2 Points],Table169[Team 2],$BC19,Table169[Team 1],BG$3)+SUMIFS(Table169[Team 1 Points],Table169[Team 1],$BC19,Table169[Team 2],BG$3)</f>
        <v>0</v>
      </c>
      <c r="BH19" s="19">
        <f>SUMIFS(Table169[Team 2 Points],Table169[Team 2],$BC19,Table169[Team 1],BH$3)+SUMIFS(Table169[Team 1 Points],Table169[Team 1],$BC19,Table169[Team 2],BH$3)</f>
        <v>0</v>
      </c>
      <c r="BI19" s="19">
        <f>SUMIFS(Table169[Team 2 Points],Table169[Team 2],$BC19,Table169[Team 1],BI$3)+SUMIFS(Table169[Team 1 Points],Table169[Team 1],$BC19,Table169[Team 2],BI$3)</f>
        <v>0</v>
      </c>
      <c r="BJ19" s="19">
        <f>SUMIFS(Table169[Team 2 Points],Table169[Team 2],$BC19,Table169[Team 1],BJ$3)+SUMIFS(Table169[Team 1 Points],Table169[Team 1],$BC19,Table169[Team 2],BJ$3)</f>
        <v>0</v>
      </c>
      <c r="BK19" s="19">
        <f>SUMIFS(Table169[Team 2 Points],Table169[Team 2],$BC19,Table169[Team 1],BK$3)+SUMIFS(Table169[Team 1 Points],Table169[Team 1],$BC19,Table169[Team 2],BK$3)</f>
        <v>0</v>
      </c>
      <c r="BL19" s="19">
        <f>SUMIFS(Table169[Team 2 Points],Table169[Team 2],$BC19,Table169[Team 1],BL$3)+SUMIFS(Table169[Team 1 Points],Table169[Team 1],$BC19,Table169[Team 2],BL$3)</f>
        <v>0</v>
      </c>
      <c r="BM19" s="19">
        <f>SUMIFS(Table169[Team 2 Points],Table169[Team 2],$BC19,Table169[Team 1],BM$3)+SUMIFS(Table169[Team 1 Points],Table169[Team 1],$BC19,Table169[Team 2],BM$3)</f>
        <v>0</v>
      </c>
      <c r="BN19" s="19">
        <f>SUMIFS(Table169[Team 2 Points],Table169[Team 2],$BC19,Table169[Team 1],BN$3)+SUMIFS(Table169[Team 1 Points],Table169[Team 1],$BC19,Table169[Team 2],BN$3)</f>
        <v>0</v>
      </c>
      <c r="BO19" s="19">
        <f>SUMIFS(Table169[Team 2 Points],Table169[Team 2],$BC19,Table169[Team 1],BO$3)+SUMIFS(Table169[Team 1 Points],Table169[Team 1],$BC19,Table169[Team 2],BO$3)</f>
        <v>0</v>
      </c>
      <c r="BP19" s="19">
        <f>SUMIFS(Table169[Team 2 Points],Table169[Team 2],$BC19,Table169[Team 1],BP$3)+SUMIFS(Table169[Team 1 Points],Table169[Team 1],$BC19,Table169[Team 2],BP$3)</f>
        <v>0</v>
      </c>
      <c r="BQ19" s="19">
        <f>SUMIFS(Table169[Team 2 Points],Table169[Team 2],$BC19,Table169[Team 1],BQ$3)+SUMIFS(Table169[Team 1 Points],Table169[Team 1],$BC19,Table169[Team 2],BQ$3)</f>
        <v>0</v>
      </c>
      <c r="BR19" s="19">
        <f>SUMIFS(Table169[Team 2 Points],Table169[Team 2],$BC19,Table169[Team 1],BR$3)+SUMIFS(Table169[Team 1 Points],Table169[Team 1],$BC19,Table169[Team 2],BR$3)</f>
        <v>0</v>
      </c>
      <c r="BS19" s="19">
        <f>SUMIFS(Table169[Team 2 Points],Table169[Team 2],$BC19,Table169[Team 1],BS$3)+SUMIFS(Table169[Team 1 Points],Table169[Team 1],$BC19,Table169[Team 2],BS$3)</f>
        <v>0</v>
      </c>
      <c r="BT19" s="19">
        <f>SUMIFS(Table169[Team 2 Points],Table169[Team 2],$BC19,Table169[Team 1],BT$3)+SUMIFS(Table169[Team 1 Points],Table169[Team 1],$BC19,Table169[Team 2],BT$3)</f>
        <v>0</v>
      </c>
      <c r="BU19" s="19">
        <f>SUMIFS(Table169[Team 2 Points],Table169[Team 2],$BC19,Table169[Team 1],BU$3)+SUMIFS(Table169[Team 1 Points],Table169[Team 1],$BC19,Table169[Team 2],BU$3)</f>
        <v>0</v>
      </c>
      <c r="BV19" s="19">
        <f>SUMIFS(Table169[Team 2 Points],Table169[Team 2],$BC19,Table169[Team 1],BV$3)+SUMIFS(Table169[Team 1 Points],Table169[Team 1],$BC19,Table169[Team 2],BV$3)</f>
        <v>0</v>
      </c>
      <c r="BW19" s="19">
        <f>SUMIFS(Table169[Team 2 Points],Table169[Team 2],$BC19,Table169[Team 1],BW$3)+SUMIFS(Table169[Team 1 Points],Table169[Team 1],$BC19,Table169[Team 2],BW$3)</f>
        <v>0</v>
      </c>
      <c r="BX19" s="19">
        <f>SUMIFS(Table169[Team 2 Points],Table169[Team 2],$BC19,Table169[Team 1],BX$3)+SUMIFS(Table169[Team 1 Points],Table169[Team 1],$BC19,Table169[Team 2],BX$3)</f>
        <v>0</v>
      </c>
      <c r="BY19" s="19">
        <f>SUMIFS(Table169[Team 2 Points],Table169[Team 2],$BC19,Table169[Team 1],BY$3)+SUMIFS(Table169[Team 1 Points],Table169[Team 1],$BC19,Table169[Team 2],BY$3)</f>
        <v>0</v>
      </c>
      <c r="BZ19" s="19">
        <f>SUMIFS(Table169[Team 2 Points],Table169[Team 2],$BC19,Table169[Team 1],BZ$3)+SUMIFS(Table169[Team 1 Points],Table169[Team 1],$BC19,Table169[Team 2],BZ$3)</f>
        <v>0</v>
      </c>
      <c r="CA19" s="19">
        <f>SUMIFS(Table169[Team 2 Points],Table169[Team 2],$BC19,Table169[Team 1],CA$3)+SUMIFS(Table169[Team 1 Points],Table169[Team 1],$BC19,Table169[Team 2],CA$3)</f>
        <v>0</v>
      </c>
      <c r="CB19" s="19">
        <f>SUMIFS(Table169[Team 2 Points],Table169[Team 2],$BC19,Table169[Team 1],CB$3)+SUMIFS(Table169[Team 1 Points],Table169[Team 1],$BC19,Table169[Team 2],CB$3)</f>
        <v>0</v>
      </c>
      <c r="CC19" s="19">
        <f>SUMIFS(Table169[Team 2 Points],Table169[Team 2],$BC19,Table169[Team 1],CC$3)+SUMIFS(Table169[Team 1 Points],Table169[Team 1],$BC19,Table169[Team 2],CC$3)</f>
        <v>0</v>
      </c>
      <c r="CD19" s="19">
        <f>SUMIFS(Table169[Team 2 Points],Table169[Team 2],$BC19,Table169[Team 1],CD$3)+SUMIFS(Table169[Team 1 Points],Table169[Team 1],$BC19,Table169[Team 2],CD$3)</f>
        <v>0</v>
      </c>
      <c r="CE19" s="19">
        <f>SUMIFS(Table169[Team 2 Points],Table169[Team 2],$BC19,Table169[Team 1],CE$3)+SUMIFS(Table169[Team 1 Points],Table169[Team 1],$BC19,Table169[Team 2],CE$3)</f>
        <v>0</v>
      </c>
      <c r="CF19" s="19">
        <f>SUMIFS(Table169[Team 2 Points],Table169[Team 2],$BC19,Table169[Team 1],CF$3)+SUMIFS(Table169[Team 1 Points],Table169[Team 1],$BC19,Table169[Team 2],CF$3)</f>
        <v>0</v>
      </c>
      <c r="CG19" s="19">
        <f>SUMIFS(Table169[Team 2 Points],Table169[Team 2],$BC19,Table169[Team 1],CG$3)+SUMIFS(Table169[Team 1 Points],Table169[Team 1],$BC19,Table169[Team 2],CG$3)</f>
        <v>0</v>
      </c>
      <c r="CH19" s="19">
        <f>SUMIFS(Table169[Team 2 Points],Table169[Team 2],$BC19,Table169[Team 1],CH$3)+SUMIFS(Table169[Team 1 Points],Table169[Team 1],$BC19,Table169[Team 2],CH$3)</f>
        <v>0</v>
      </c>
      <c r="CI19" s="19">
        <f>SUMIFS(Table169[Team 2 Points],Table169[Team 2],$BC19,Table169[Team 1],CI$3)+SUMIFS(Table169[Team 1 Points],Table169[Team 1],$BC19,Table169[Team 2],CI$3)</f>
        <v>0</v>
      </c>
      <c r="CK19" s="17" t="s">
        <v>102</v>
      </c>
      <c r="CL19" s="19">
        <f>SUMIFS(Table169[Team 2 GD],Table169[Team 2],$BC19,Table169[Team 1],CL$3)+SUMIFS(Table169[Team 1 GD],Table169[Team 1],$BC19,Table169[Team 2],CL$3)</f>
        <v>0</v>
      </c>
      <c r="CM19" s="19">
        <f>SUMIFS(Table169[Team 2 GD],Table169[Team 2],$BC19,Table169[Team 1],CM$3)+SUMIFS(Table169[Team 1 GD],Table169[Team 1],$BC19,Table169[Team 2],CM$3)</f>
        <v>0</v>
      </c>
      <c r="CN19" s="19">
        <f>SUMIFS(Table169[Team 2 GD],Table169[Team 2],$BC19,Table169[Team 1],CN$3)+SUMIFS(Table169[Team 1 GD],Table169[Team 1],$BC19,Table169[Team 2],CN$3)</f>
        <v>0</v>
      </c>
      <c r="CO19" s="19">
        <f>SUMIFS(Table169[Team 2 GD],Table169[Team 2],$BC19,Table169[Team 1],CO$3)+SUMIFS(Table169[Team 1 GD],Table169[Team 1],$BC19,Table169[Team 2],CO$3)</f>
        <v>0</v>
      </c>
      <c r="CP19" s="19">
        <f>SUMIFS(Table169[Team 2 GD],Table169[Team 2],$BC19,Table169[Team 1],CP$3)+SUMIFS(Table169[Team 1 GD],Table169[Team 1],$BC19,Table169[Team 2],CP$3)</f>
        <v>0</v>
      </c>
      <c r="CQ19" s="19">
        <f>SUMIFS(Table169[Team 2 GD],Table169[Team 2],$BC19,Table169[Team 1],CQ$3)+SUMIFS(Table169[Team 1 GD],Table169[Team 1],$BC19,Table169[Team 2],CQ$3)</f>
        <v>0</v>
      </c>
      <c r="CR19" s="19">
        <f>SUMIFS(Table169[Team 2 GD],Table169[Team 2],$BC19,Table169[Team 1],CR$3)+SUMIFS(Table169[Team 1 GD],Table169[Team 1],$BC19,Table169[Team 2],CR$3)</f>
        <v>0</v>
      </c>
      <c r="CS19" s="19">
        <f>SUMIFS(Table169[Team 2 GD],Table169[Team 2],$BC19,Table169[Team 1],CS$3)+SUMIFS(Table169[Team 1 GD],Table169[Team 1],$BC19,Table169[Team 2],CS$3)</f>
        <v>0</v>
      </c>
      <c r="CT19" s="19">
        <f>SUMIFS(Table169[Team 2 GD],Table169[Team 2],$BC19,Table169[Team 1],CT$3)+SUMIFS(Table169[Team 1 GD],Table169[Team 1],$BC19,Table169[Team 2],CT$3)</f>
        <v>0</v>
      </c>
      <c r="CU19" s="19">
        <f>SUMIFS(Table169[Team 2 GD],Table169[Team 2],$BC19,Table169[Team 1],CU$3)+SUMIFS(Table169[Team 1 GD],Table169[Team 1],$BC19,Table169[Team 2],CU$3)</f>
        <v>0</v>
      </c>
      <c r="CV19" s="19">
        <f>SUMIFS(Table169[Team 2 GD],Table169[Team 2],$BC19,Table169[Team 1],CV$3)+SUMIFS(Table169[Team 1 GD],Table169[Team 1],$BC19,Table169[Team 2],CV$3)</f>
        <v>0</v>
      </c>
      <c r="CW19" s="19">
        <f>SUMIFS(Table169[Team 2 GD],Table169[Team 2],$BC19,Table169[Team 1],CW$3)+SUMIFS(Table169[Team 1 GD],Table169[Team 1],$BC19,Table169[Team 2],CW$3)</f>
        <v>0</v>
      </c>
      <c r="CX19" s="19">
        <f>SUMIFS(Table169[Team 2 GD],Table169[Team 2],$BC19,Table169[Team 1],CX$3)+SUMIFS(Table169[Team 1 GD],Table169[Team 1],$BC19,Table169[Team 2],CX$3)</f>
        <v>0</v>
      </c>
      <c r="CY19" s="19">
        <f>SUMIFS(Table169[Team 2 GD],Table169[Team 2],$BC19,Table169[Team 1],CY$3)+SUMIFS(Table169[Team 1 GD],Table169[Team 1],$BC19,Table169[Team 2],CY$3)</f>
        <v>0</v>
      </c>
      <c r="CZ19" s="19">
        <f>SUMIFS(Table169[Team 2 GD],Table169[Team 2],$BC19,Table169[Team 1],CZ$3)+SUMIFS(Table169[Team 1 GD],Table169[Team 1],$BC19,Table169[Team 2],CZ$3)</f>
        <v>0</v>
      </c>
      <c r="DA19" s="19">
        <f>SUMIFS(Table169[Team 2 GD],Table169[Team 2],$BC19,Table169[Team 1],DA$3)+SUMIFS(Table169[Team 1 GD],Table169[Team 1],$BC19,Table169[Team 2],DA$3)</f>
        <v>0</v>
      </c>
      <c r="DB19" s="19">
        <f>SUMIFS(Table169[Team 2 GD],Table169[Team 2],$BC19,Table169[Team 1],DB$3)+SUMIFS(Table169[Team 1 GD],Table169[Team 1],$BC19,Table169[Team 2],DB$3)</f>
        <v>0</v>
      </c>
      <c r="DC19" s="19">
        <f>SUMIFS(Table169[Team 2 GD],Table169[Team 2],$BC19,Table169[Team 1],DC$3)+SUMIFS(Table169[Team 1 GD],Table169[Team 1],$BC19,Table169[Team 2],DC$3)</f>
        <v>0</v>
      </c>
      <c r="DD19" s="19">
        <f>SUMIFS(Table169[Team 2 GD],Table169[Team 2],$BC19,Table169[Team 1],DD$3)+SUMIFS(Table169[Team 1 GD],Table169[Team 1],$BC19,Table169[Team 2],DD$3)</f>
        <v>0</v>
      </c>
      <c r="DE19" s="19">
        <f>SUMIFS(Table169[Team 2 GD],Table169[Team 2],$BC19,Table169[Team 1],DE$3)+SUMIFS(Table169[Team 1 GD],Table169[Team 1],$BC19,Table169[Team 2],DE$3)</f>
        <v>0</v>
      </c>
      <c r="DF19" s="19">
        <f>SUMIFS(Table169[Team 2 GD],Table169[Team 2],$BC19,Table169[Team 1],DF$3)+SUMIFS(Table169[Team 1 GD],Table169[Team 1],$BC19,Table169[Team 2],DF$3)</f>
        <v>0</v>
      </c>
      <c r="DG19" s="19">
        <f>SUMIFS(Table169[Team 2 GD],Table169[Team 2],$BC19,Table169[Team 1],DG$3)+SUMIFS(Table169[Team 1 GD],Table169[Team 1],$BC19,Table169[Team 2],DG$3)</f>
        <v>0</v>
      </c>
      <c r="DH19" s="19">
        <f>SUMIFS(Table169[Team 2 GD],Table169[Team 2],$BC19,Table169[Team 1],DH$3)+SUMIFS(Table169[Team 1 GD],Table169[Team 1],$BC19,Table169[Team 2],DH$3)</f>
        <v>0</v>
      </c>
      <c r="DI19" s="19">
        <f>SUMIFS(Table169[Team 2 GD],Table169[Team 2],$BC19,Table169[Team 1],DI$3)+SUMIFS(Table169[Team 1 GD],Table169[Team 1],$BC19,Table169[Team 2],DI$3)</f>
        <v>0</v>
      </c>
      <c r="DJ19" s="19">
        <f>SUMIFS(Table169[Team 2 GD],Table169[Team 2],$BC19,Table169[Team 1],DJ$3)+SUMIFS(Table169[Team 1 GD],Table169[Team 1],$BC19,Table169[Team 2],DJ$3)</f>
        <v>0</v>
      </c>
      <c r="DK19" s="19">
        <f>SUMIFS(Table169[Team 2 GD],Table169[Team 2],$BC19,Table169[Team 1],DK$3)+SUMIFS(Table169[Team 1 GD],Table169[Team 1],$BC19,Table169[Team 2],DK$3)</f>
        <v>0</v>
      </c>
      <c r="DL19" s="19">
        <f>SUMIFS(Table169[Team 2 GD],Table169[Team 2],$BC19,Table169[Team 1],DL$3)+SUMIFS(Table169[Team 1 GD],Table169[Team 1],$BC19,Table169[Team 2],DL$3)</f>
        <v>0</v>
      </c>
      <c r="DM19" s="19">
        <f>SUMIFS(Table169[Team 2 GD],Table169[Team 2],$BC19,Table169[Team 1],DM$3)+SUMIFS(Table169[Team 1 GD],Table169[Team 1],$BC19,Table169[Team 2],DM$3)</f>
        <v>0</v>
      </c>
      <c r="DN19" s="19">
        <f>SUMIFS(Table169[Team 2 GD],Table169[Team 2],$BC19,Table169[Team 1],DN$3)+SUMIFS(Table169[Team 1 GD],Table169[Team 1],$BC19,Table169[Team 2],DN$3)</f>
        <v>0</v>
      </c>
      <c r="DO19" s="19">
        <f>SUMIFS(Table169[Team 2 GD],Table169[Team 2],$BC19,Table169[Team 1],DO$3)+SUMIFS(Table169[Team 1 GD],Table169[Team 1],$BC19,Table169[Team 2],DO$3)</f>
        <v>0</v>
      </c>
      <c r="DP19" s="19">
        <f>SUMIFS(Table169[Team 2 GD],Table169[Team 2],$BC19,Table169[Team 1],DP$3)+SUMIFS(Table169[Team 1 GD],Table169[Team 1],$BC19,Table169[Team 2],DP$3)</f>
        <v>0</v>
      </c>
      <c r="DQ19" s="19">
        <f>SUMIFS(Table169[Team 2 GD],Table169[Team 2],$BC19,Table169[Team 1],DQ$3)+SUMIFS(Table169[Team 1 GD],Table169[Team 1],$BC19,Table169[Team 2],DQ$3)</f>
        <v>0</v>
      </c>
      <c r="DS19" s="17" t="s">
        <v>102</v>
      </c>
      <c r="DT19" s="19">
        <f>SUMIFS(Table169[Team 2 Goals],Table169[Team 2],$BC19,Table169[Team 1],DT$3)+SUMIFS(Table169[Team 1 Goals],Table169[Team 1],$BC19,Table169[Team 2],DT$3)</f>
        <v>0</v>
      </c>
      <c r="DU19" s="19">
        <f>SUMIFS(Table169[Team 2 Goals],Table169[Team 2],$BC19,Table169[Team 1],DU$3)+SUMIFS(Table169[Team 1 Goals],Table169[Team 1],$BC19,Table169[Team 2],DU$3)</f>
        <v>0</v>
      </c>
      <c r="DV19" s="19">
        <f>SUMIFS(Table169[Team 2 Goals],Table169[Team 2],$BC19,Table169[Team 1],DV$3)+SUMIFS(Table169[Team 1 Goals],Table169[Team 1],$BC19,Table169[Team 2],DV$3)</f>
        <v>0</v>
      </c>
      <c r="DW19" s="19">
        <f>SUMIFS(Table169[Team 2 Goals],Table169[Team 2],$BC19,Table169[Team 1],DW$3)+SUMIFS(Table169[Team 1 Goals],Table169[Team 1],$BC19,Table169[Team 2],DW$3)</f>
        <v>0</v>
      </c>
      <c r="DX19" s="19">
        <f>SUMIFS(Table169[Team 2 Goals],Table169[Team 2],$BC19,Table169[Team 1],DX$3)+SUMIFS(Table169[Team 1 Goals],Table169[Team 1],$BC19,Table169[Team 2],DX$3)</f>
        <v>0</v>
      </c>
      <c r="DY19" s="19">
        <f>SUMIFS(Table169[Team 2 Goals],Table169[Team 2],$BC19,Table169[Team 1],DY$3)+SUMIFS(Table169[Team 1 Goals],Table169[Team 1],$BC19,Table169[Team 2],DY$3)</f>
        <v>0</v>
      </c>
      <c r="DZ19" s="19">
        <f>SUMIFS(Table169[Team 2 Goals],Table169[Team 2],$BC19,Table169[Team 1],DZ$3)+SUMIFS(Table169[Team 1 Goals],Table169[Team 1],$BC19,Table169[Team 2],DZ$3)</f>
        <v>0</v>
      </c>
      <c r="EA19" s="19">
        <f>SUMIFS(Table169[Team 2 Goals],Table169[Team 2],$BC19,Table169[Team 1],EA$3)+SUMIFS(Table169[Team 1 Goals],Table169[Team 1],$BC19,Table169[Team 2],EA$3)</f>
        <v>0</v>
      </c>
      <c r="EB19" s="19">
        <f>SUMIFS(Table169[Team 2 Goals],Table169[Team 2],$BC19,Table169[Team 1],EB$3)+SUMIFS(Table169[Team 1 Goals],Table169[Team 1],$BC19,Table169[Team 2],EB$3)</f>
        <v>0</v>
      </c>
      <c r="EC19" s="19">
        <f>SUMIFS(Table169[Team 2 Goals],Table169[Team 2],$BC19,Table169[Team 1],EC$3)+SUMIFS(Table169[Team 1 Goals],Table169[Team 1],$BC19,Table169[Team 2],EC$3)</f>
        <v>0</v>
      </c>
      <c r="ED19" s="19">
        <f>SUMIFS(Table169[Team 2 Goals],Table169[Team 2],$BC19,Table169[Team 1],ED$3)+SUMIFS(Table169[Team 1 Goals],Table169[Team 1],$BC19,Table169[Team 2],ED$3)</f>
        <v>0</v>
      </c>
      <c r="EE19" s="19">
        <f>SUMIFS(Table169[Team 2 Goals],Table169[Team 2],$BC19,Table169[Team 1],EE$3)+SUMIFS(Table169[Team 1 Goals],Table169[Team 1],$BC19,Table169[Team 2],EE$3)</f>
        <v>0</v>
      </c>
      <c r="EF19" s="19">
        <f>SUMIFS(Table169[Team 2 Goals],Table169[Team 2],$BC19,Table169[Team 1],EF$3)+SUMIFS(Table169[Team 1 Goals],Table169[Team 1],$BC19,Table169[Team 2],EF$3)</f>
        <v>0</v>
      </c>
      <c r="EG19" s="19">
        <f>SUMIFS(Table169[Team 2 Goals],Table169[Team 2],$BC19,Table169[Team 1],EG$3)+SUMIFS(Table169[Team 1 Goals],Table169[Team 1],$BC19,Table169[Team 2],EG$3)</f>
        <v>0</v>
      </c>
      <c r="EH19" s="19">
        <f>SUMIFS(Table169[Team 2 Goals],Table169[Team 2],$BC19,Table169[Team 1],EH$3)+SUMIFS(Table169[Team 1 Goals],Table169[Team 1],$BC19,Table169[Team 2],EH$3)</f>
        <v>0</v>
      </c>
      <c r="EI19" s="19">
        <f>SUMIFS(Table169[Team 2 Goals],Table169[Team 2],$BC19,Table169[Team 1],EI$3)+SUMIFS(Table169[Team 1 Goals],Table169[Team 1],$BC19,Table169[Team 2],EI$3)</f>
        <v>0</v>
      </c>
      <c r="EJ19" s="19">
        <f>SUMIFS(Table169[Team 2 Goals],Table169[Team 2],$BC19,Table169[Team 1],EJ$3)+SUMIFS(Table169[Team 1 Goals],Table169[Team 1],$BC19,Table169[Team 2],EJ$3)</f>
        <v>0</v>
      </c>
      <c r="EK19" s="19">
        <f>SUMIFS(Table169[Team 2 Goals],Table169[Team 2],$BC19,Table169[Team 1],EK$3)+SUMIFS(Table169[Team 1 Goals],Table169[Team 1],$BC19,Table169[Team 2],EK$3)</f>
        <v>0</v>
      </c>
      <c r="EL19" s="19">
        <f>SUMIFS(Table169[Team 2 Goals],Table169[Team 2],$BC19,Table169[Team 1],EL$3)+SUMIFS(Table169[Team 1 Goals],Table169[Team 1],$BC19,Table169[Team 2],EL$3)</f>
        <v>0</v>
      </c>
      <c r="EM19" s="19">
        <f>SUMIFS(Table169[Team 2 Goals],Table169[Team 2],$BC19,Table169[Team 1],EM$3)+SUMIFS(Table169[Team 1 Goals],Table169[Team 1],$BC19,Table169[Team 2],EM$3)</f>
        <v>0</v>
      </c>
      <c r="EN19" s="19">
        <f>SUMIFS(Table169[Team 2 Goals],Table169[Team 2],$BC19,Table169[Team 1],EN$3)+SUMIFS(Table169[Team 1 Goals],Table169[Team 1],$BC19,Table169[Team 2],EN$3)</f>
        <v>0</v>
      </c>
      <c r="EO19" s="19">
        <f>SUMIFS(Table169[Team 2 Goals],Table169[Team 2],$BC19,Table169[Team 1],EO$3)+SUMIFS(Table169[Team 1 Goals],Table169[Team 1],$BC19,Table169[Team 2],EO$3)</f>
        <v>0</v>
      </c>
      <c r="EP19" s="19">
        <f>SUMIFS(Table169[Team 2 Goals],Table169[Team 2],$BC19,Table169[Team 1],EP$3)+SUMIFS(Table169[Team 1 Goals],Table169[Team 1],$BC19,Table169[Team 2],EP$3)</f>
        <v>0</v>
      </c>
      <c r="EQ19" s="19">
        <f>SUMIFS(Table169[Team 2 Goals],Table169[Team 2],$BC19,Table169[Team 1],EQ$3)+SUMIFS(Table169[Team 1 Goals],Table169[Team 1],$BC19,Table169[Team 2],EQ$3)</f>
        <v>0</v>
      </c>
      <c r="ER19" s="19">
        <f>SUMIFS(Table169[Team 2 Goals],Table169[Team 2],$BC19,Table169[Team 1],ER$3)+SUMIFS(Table169[Team 1 Goals],Table169[Team 1],$BC19,Table169[Team 2],ER$3)</f>
        <v>0</v>
      </c>
      <c r="ES19" s="19">
        <f>SUMIFS(Table169[Team 2 Goals],Table169[Team 2],$BC19,Table169[Team 1],ES$3)+SUMIFS(Table169[Team 1 Goals],Table169[Team 1],$BC19,Table169[Team 2],ES$3)</f>
        <v>0</v>
      </c>
      <c r="ET19" s="19">
        <f>SUMIFS(Table169[Team 2 Goals],Table169[Team 2],$BC19,Table169[Team 1],ET$3)+SUMIFS(Table169[Team 1 Goals],Table169[Team 1],$BC19,Table169[Team 2],ET$3)</f>
        <v>0</v>
      </c>
      <c r="EU19" s="19">
        <f>SUMIFS(Table169[Team 2 Goals],Table169[Team 2],$BC19,Table169[Team 1],EU$3)+SUMIFS(Table169[Team 1 Goals],Table169[Team 1],$BC19,Table169[Team 2],EU$3)</f>
        <v>0</v>
      </c>
      <c r="EV19" s="19">
        <f>SUMIFS(Table169[Team 2 Goals],Table169[Team 2],$BC19,Table169[Team 1],EV$3)+SUMIFS(Table169[Team 1 Goals],Table169[Team 1],$BC19,Table169[Team 2],EV$3)</f>
        <v>0</v>
      </c>
      <c r="EW19" s="19">
        <f>SUMIFS(Table169[Team 2 Goals],Table169[Team 2],$BC19,Table169[Team 1],EW$3)+SUMIFS(Table169[Team 1 Goals],Table169[Team 1],$BC19,Table169[Team 2],EW$3)</f>
        <v>0</v>
      </c>
      <c r="EX19" s="19">
        <f>SUMIFS(Table169[Team 2 Goals],Table169[Team 2],$BC19,Table169[Team 1],EX$3)+SUMIFS(Table169[Team 1 Goals],Table169[Team 1],$BC19,Table169[Team 2],EX$3)</f>
        <v>0</v>
      </c>
      <c r="EY19" s="19">
        <f>SUMIFS(Table169[Team 2 Goals],Table169[Team 2],$BC19,Table169[Team 1],EY$3)+SUMIFS(Table169[Team 1 Goals],Table169[Team 1],$BC19,Table169[Team 2],EY$3)</f>
        <v>0</v>
      </c>
      <c r="FA19" s="72"/>
      <c r="FB19" s="72"/>
    </row>
    <row r="20" spans="1:160" s="17" customFormat="1" ht="30" customHeight="1" x14ac:dyDescent="0.25">
      <c r="A20" s="70"/>
      <c r="B20" s="5">
        <v>17</v>
      </c>
      <c r="C20" s="5" t="s">
        <v>20</v>
      </c>
      <c r="D20" s="28">
        <v>44890</v>
      </c>
      <c r="E20" s="5" t="s">
        <v>15</v>
      </c>
      <c r="F20" s="29">
        <v>0.54166666666666663</v>
      </c>
      <c r="G20" s="30">
        <f t="shared" si="0"/>
        <v>44890.083333333328</v>
      </c>
      <c r="H20" s="5" t="s">
        <v>34</v>
      </c>
      <c r="I20" s="67"/>
      <c r="J20" s="5" t="str">
        <f>IF(Table169[[#This Row],[SCORE]]="","",IF(O20=P20,"Draw",IF(O20&gt;P20,K20,L20)))</f>
        <v/>
      </c>
      <c r="K20" s="17" t="str">
        <f>IF(Table169[[#This Row],[TEAMS]]="","",LEFT(H20,FIND(" -",H20,1)-1))</f>
        <v>Wales</v>
      </c>
      <c r="L20" s="17" t="str">
        <f>IF(Table169[[#This Row],[TEAMS]]="","",MID(H20,FIND("-",H20,1)+2,LEN(H20)-FIND("-",H20,1)+2))</f>
        <v>Iran</v>
      </c>
      <c r="M20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20" s="17" t="str">
        <f>IF(Table169[[#This Row],[Winner]]=Table169[[#This Row],[Team 1]],Table169[[#This Row],[Team 2]],IF(Table169[[#This Row],[Winner]]=Table169[[#This Row],[Team 2]],Table169[[#This Row],[Team 1]],""))</f>
        <v/>
      </c>
      <c r="O20" s="17" t="str">
        <f>IF(Table169[[#This Row],[SCORE]]="","",LEFT(I20,FIND(":",I20,1)-1)*1)</f>
        <v/>
      </c>
      <c r="P20" s="17" t="str">
        <f>IF(Table169[[#This Row],[SCORE]]="","",MID(I20,FIND(":",I20,1)+1,LEN(I20)-FIND(":",I20,1)+1)*1)</f>
        <v/>
      </c>
      <c r="Q20" s="17" t="str">
        <f>IF(OR(Table169[[#This Row],[Team 1 Goals]]="",Table169[[#This Row],[Team 2 Goals]]=""),"",Table169[[#This Row],[Team 1 Goals]]-Table169[[#This Row],[Team 2 Goals]])</f>
        <v/>
      </c>
      <c r="R20" s="17" t="str">
        <f>IF(OR(Table169[[#This Row],[Team 1 Goals]]="",Table169[[#This Row],[Team 2 Goals]]=""),"",Table169[[#This Row],[Team 2 Goals]]-Table169[[#This Row],[Team 1 Goals]])</f>
        <v/>
      </c>
      <c r="S20" s="17" t="str">
        <f>IF(Table169[[#This Row],[SCORE]]="","",IF(Table169[[#This Row],[WINNER / RESULT]]="Draw",1,IF(Table169[[#This Row],[WINNER / RESULT]]=Table169[[#This Row],[Team 1]],3,0)))</f>
        <v/>
      </c>
      <c r="T20" s="17" t="str">
        <f>IF(Table169[[#This Row],[SCORE]]="","",IF(Table169[[#This Row],[WINNER / RESULT]]="Draw",1,IF(Table169[[#This Row],[WINNER / RESULT]]=Table169[[#This Row],[Team 2]],3,0)))</f>
        <v/>
      </c>
      <c r="Z20" s="4" t="s">
        <v>21</v>
      </c>
      <c r="AA20" s="48">
        <v>3</v>
      </c>
      <c r="AB20" s="49" t="str">
        <f ca="1">IFERROR(INDEX(AJ:AJ,MATCH("3"&amp;Z20,AT:AT,0),1),"")</f>
        <v>Poland</v>
      </c>
      <c r="AC20" s="49" t="str">
        <f ca="1">IF(AB20="","",VLOOKUP(AB20,AJ:AO,2,FALSE)&amp;"-"&amp;VLOOKUP(AB20,AJ:AO,3,FALSE)&amp;"-"&amp;VLOOKUP(AB20,AJ:AO,4,FALSE))</f>
        <v>0-0-0</v>
      </c>
      <c r="AD20" s="49">
        <f ca="1">IF(AB20="","",VLOOKUP(AB20,AJ:AQ,8,FALSE))</f>
        <v>0</v>
      </c>
      <c r="AE20" s="50">
        <f ca="1">IF(AB20="","",VLOOKUP(AB20,AJ:AT,5,FALSE))</f>
        <v>0</v>
      </c>
      <c r="AI20" s="17" t="s">
        <v>22</v>
      </c>
      <c r="AJ20" s="17" t="s">
        <v>88</v>
      </c>
      <c r="AK20" s="17">
        <f>COUNTIF(Table169[Winner],AJ20)</f>
        <v>0</v>
      </c>
      <c r="AL20" s="17">
        <f>COUNTIFS(Table169[Team 2],AJ20,Table169[WINNER / RESULT],"Draw")+COUNTIFS(Table169[Team 1],AJ20,Table169[WINNER / RESULT],"Draw")</f>
        <v>0</v>
      </c>
      <c r="AM20" s="17">
        <f>COUNTIF(Table169[Loser],AJ20)</f>
        <v>0</v>
      </c>
      <c r="AN20" s="17">
        <f>AL20+(3*AK20)</f>
        <v>0</v>
      </c>
      <c r="AO20" s="17">
        <f>SUMIFS(Table169[Team 1 Goals],Table169[Team 1],AJ20)+SUMIFS(Table169[Team 2 Goals],Table169[Team 2],AJ20)</f>
        <v>0</v>
      </c>
      <c r="AP20" s="17">
        <f>SUMIFS(Table169[Team 2 Goals],Table169[Team 1],AJ20)+SUMIFS(Table169[Team 1 Goals],Table169[Team 2],AJ20)</f>
        <v>0</v>
      </c>
      <c r="AQ20" s="17">
        <f>AO20-AP20</f>
        <v>0</v>
      </c>
      <c r="AR20" s="17">
        <f ca="1">RANK(BA20,$BA$19:$BA$22,1)</f>
        <v>2</v>
      </c>
      <c r="AS20" s="17" t="str">
        <f t="shared" si="1"/>
        <v/>
      </c>
      <c r="AT20" s="17" t="str">
        <f ca="1">IF(AS20="",AR20&amp;AI20,AS20&amp;AI20)</f>
        <v>2D</v>
      </c>
      <c r="AU20" s="17">
        <f>RANK(AN20,AN19:AN22)+(RANK(AQ20,AQ19:AQ22)/10)+(RANK(AO20,AO19:AO22)/100)</f>
        <v>1.1100000000000001</v>
      </c>
      <c r="AV20" s="17">
        <f>RANK(AU20,$AU$19:$AU$22,1)</f>
        <v>1</v>
      </c>
      <c r="AW20" s="17" cm="1">
        <f t="array" aca="1" ref="AW20" ca="1">SUMPRODUCT((OFFSET($BD$3:$CI$3,MATCH($AJ20,$BC$4:$BC$35,0),0))*((IF($AV21=$AV20,$BD$3:$CI$3=$AJ21,0))+(IF($AV22=$AV20,$BD$3:$CI$3=$AJ22,0))+(IF($AV19=$AV20,$BD$3:$CI$3=$AJ19,0))))</f>
        <v>0</v>
      </c>
      <c r="AX20" s="17" cm="1">
        <f t="array" aca="1" ref="AX20" ca="1">SUMPRODUCT((OFFSET($CL$3:$DQ$3,MATCH($AJ20,$CK$4:$CK$35,0),0))*((IF($AV21=$AV20,$CL$3:$DQ$3=$AJ21,0))+(IF($AV22=$AV20,$CL$3:$DQ$3=$AJ22,0))+(IF($AV19=$AV20,$CL$3:$DQ$3=$AJ19,0))))</f>
        <v>0</v>
      </c>
      <c r="AY20" s="17" cm="1">
        <f t="array" aca="1" ref="AY20" ca="1">SUMPRODUCT((OFFSET($DT$3:$EY$3,MATCH($AJ20,$DS$4:$DS$35,0),0))*((IF($AV21=$AV20,$DT$3:$EY$3=$AJ21,0))+(IF($AV22=$AV20,$DT$3:$EY$3=$AJ22,0))+(IF($AV19=$AV20,$DT$3:$EY$3=$AJ19,0))))</f>
        <v>0</v>
      </c>
      <c r="AZ20" s="17">
        <f ca="1">(AW20/1000)+(AX20/10000)+(AY20/100000)+(ROW(AY21)/10000000)</f>
        <v>2.0999999999999998E-6</v>
      </c>
      <c r="BA20" s="17">
        <f ca="1">+AU20-AZ20</f>
        <v>1.1099979000000002</v>
      </c>
      <c r="BC20" s="17" t="s">
        <v>123</v>
      </c>
      <c r="BD20" s="19">
        <f>SUMIFS(Table169[Team 2 Points],Table169[Team 2],$BC20,Table169[Team 1],BD$3)+SUMIFS(Table169[Team 1 Points],Table169[Team 1],$BC20,Table169[Team 2],BD$3)</f>
        <v>0</v>
      </c>
      <c r="BE20" s="19">
        <f>SUMIFS(Table169[Team 2 Points],Table169[Team 2],$BC20,Table169[Team 1],BE$3)+SUMIFS(Table169[Team 1 Points],Table169[Team 1],$BC20,Table169[Team 2],BE$3)</f>
        <v>0</v>
      </c>
      <c r="BF20" s="19">
        <f>SUMIFS(Table169[Team 2 Points],Table169[Team 2],$BC20,Table169[Team 1],BF$3)+SUMIFS(Table169[Team 1 Points],Table169[Team 1],$BC20,Table169[Team 2],BF$3)</f>
        <v>0</v>
      </c>
      <c r="BG20" s="19">
        <f>SUMIFS(Table169[Team 2 Points],Table169[Team 2],$BC20,Table169[Team 1],BG$3)+SUMIFS(Table169[Team 1 Points],Table169[Team 1],$BC20,Table169[Team 2],BG$3)</f>
        <v>0</v>
      </c>
      <c r="BH20" s="19">
        <f>SUMIFS(Table169[Team 2 Points],Table169[Team 2],$BC20,Table169[Team 1],BH$3)+SUMIFS(Table169[Team 1 Points],Table169[Team 1],$BC20,Table169[Team 2],BH$3)</f>
        <v>0</v>
      </c>
      <c r="BI20" s="19">
        <f>SUMIFS(Table169[Team 2 Points],Table169[Team 2],$BC20,Table169[Team 1],BI$3)+SUMIFS(Table169[Team 1 Points],Table169[Team 1],$BC20,Table169[Team 2],BI$3)</f>
        <v>0</v>
      </c>
      <c r="BJ20" s="19">
        <f>SUMIFS(Table169[Team 2 Points],Table169[Team 2],$BC20,Table169[Team 1],BJ$3)+SUMIFS(Table169[Team 1 Points],Table169[Team 1],$BC20,Table169[Team 2],BJ$3)</f>
        <v>0</v>
      </c>
      <c r="BK20" s="19">
        <f>SUMIFS(Table169[Team 2 Points],Table169[Team 2],$BC20,Table169[Team 1],BK$3)+SUMIFS(Table169[Team 1 Points],Table169[Team 1],$BC20,Table169[Team 2],BK$3)</f>
        <v>0</v>
      </c>
      <c r="BL20" s="19">
        <f>SUMIFS(Table169[Team 2 Points],Table169[Team 2],$BC20,Table169[Team 1],BL$3)+SUMIFS(Table169[Team 1 Points],Table169[Team 1],$BC20,Table169[Team 2],BL$3)</f>
        <v>0</v>
      </c>
      <c r="BM20" s="19">
        <f>SUMIFS(Table169[Team 2 Points],Table169[Team 2],$BC20,Table169[Team 1],BM$3)+SUMIFS(Table169[Team 1 Points],Table169[Team 1],$BC20,Table169[Team 2],BM$3)</f>
        <v>0</v>
      </c>
      <c r="BN20" s="19">
        <f>SUMIFS(Table169[Team 2 Points],Table169[Team 2],$BC20,Table169[Team 1],BN$3)+SUMIFS(Table169[Team 1 Points],Table169[Team 1],$BC20,Table169[Team 2],BN$3)</f>
        <v>0</v>
      </c>
      <c r="BO20" s="19">
        <f>SUMIFS(Table169[Team 2 Points],Table169[Team 2],$BC20,Table169[Team 1],BO$3)+SUMIFS(Table169[Team 1 Points],Table169[Team 1],$BC20,Table169[Team 2],BO$3)</f>
        <v>0</v>
      </c>
      <c r="BP20" s="19">
        <f>SUMIFS(Table169[Team 2 Points],Table169[Team 2],$BC20,Table169[Team 1],BP$3)+SUMIFS(Table169[Team 1 Points],Table169[Team 1],$BC20,Table169[Team 2],BP$3)</f>
        <v>0</v>
      </c>
      <c r="BQ20" s="19">
        <f>SUMIFS(Table169[Team 2 Points],Table169[Team 2],$BC20,Table169[Team 1],BQ$3)+SUMIFS(Table169[Team 1 Points],Table169[Team 1],$BC20,Table169[Team 2],BQ$3)</f>
        <v>0</v>
      </c>
      <c r="BR20" s="19">
        <f>SUMIFS(Table169[Team 2 Points],Table169[Team 2],$BC20,Table169[Team 1],BR$3)+SUMIFS(Table169[Team 1 Points],Table169[Team 1],$BC20,Table169[Team 2],BR$3)</f>
        <v>0</v>
      </c>
      <c r="BS20" s="19">
        <f>SUMIFS(Table169[Team 2 Points],Table169[Team 2],$BC20,Table169[Team 1],BS$3)+SUMIFS(Table169[Team 1 Points],Table169[Team 1],$BC20,Table169[Team 2],BS$3)</f>
        <v>0</v>
      </c>
      <c r="BT20" s="19">
        <f>SUMIFS(Table169[Team 2 Points],Table169[Team 2],$BC20,Table169[Team 1],BT$3)+SUMIFS(Table169[Team 1 Points],Table169[Team 1],$BC20,Table169[Team 2],BT$3)</f>
        <v>0</v>
      </c>
      <c r="BU20" s="19">
        <f>SUMIFS(Table169[Team 2 Points],Table169[Team 2],$BC20,Table169[Team 1],BU$3)+SUMIFS(Table169[Team 1 Points],Table169[Team 1],$BC20,Table169[Team 2],BU$3)</f>
        <v>0</v>
      </c>
      <c r="BV20" s="19">
        <f>SUMIFS(Table169[Team 2 Points],Table169[Team 2],$BC20,Table169[Team 1],BV$3)+SUMIFS(Table169[Team 1 Points],Table169[Team 1],$BC20,Table169[Team 2],BV$3)</f>
        <v>0</v>
      </c>
      <c r="BW20" s="19">
        <f>SUMIFS(Table169[Team 2 Points],Table169[Team 2],$BC20,Table169[Team 1],BW$3)+SUMIFS(Table169[Team 1 Points],Table169[Team 1],$BC20,Table169[Team 2],BW$3)</f>
        <v>0</v>
      </c>
      <c r="BX20" s="19">
        <f>SUMIFS(Table169[Team 2 Points],Table169[Team 2],$BC20,Table169[Team 1],BX$3)+SUMIFS(Table169[Team 1 Points],Table169[Team 1],$BC20,Table169[Team 2],BX$3)</f>
        <v>0</v>
      </c>
      <c r="BY20" s="19">
        <f>SUMIFS(Table169[Team 2 Points],Table169[Team 2],$BC20,Table169[Team 1],BY$3)+SUMIFS(Table169[Team 1 Points],Table169[Team 1],$BC20,Table169[Team 2],BY$3)</f>
        <v>0</v>
      </c>
      <c r="BZ20" s="19">
        <f>SUMIFS(Table169[Team 2 Points],Table169[Team 2],$BC20,Table169[Team 1],BZ$3)+SUMIFS(Table169[Team 1 Points],Table169[Team 1],$BC20,Table169[Team 2],BZ$3)</f>
        <v>0</v>
      </c>
      <c r="CA20" s="19">
        <f>SUMIFS(Table169[Team 2 Points],Table169[Team 2],$BC20,Table169[Team 1],CA$3)+SUMIFS(Table169[Team 1 Points],Table169[Team 1],$BC20,Table169[Team 2],CA$3)</f>
        <v>0</v>
      </c>
      <c r="CB20" s="19">
        <f>SUMIFS(Table169[Team 2 Points],Table169[Team 2],$BC20,Table169[Team 1],CB$3)+SUMIFS(Table169[Team 1 Points],Table169[Team 1],$BC20,Table169[Team 2],CB$3)</f>
        <v>0</v>
      </c>
      <c r="CC20" s="19">
        <f>SUMIFS(Table169[Team 2 Points],Table169[Team 2],$BC20,Table169[Team 1],CC$3)+SUMIFS(Table169[Team 1 Points],Table169[Team 1],$BC20,Table169[Team 2],CC$3)</f>
        <v>0</v>
      </c>
      <c r="CD20" s="19">
        <f>SUMIFS(Table169[Team 2 Points],Table169[Team 2],$BC20,Table169[Team 1],CD$3)+SUMIFS(Table169[Team 1 Points],Table169[Team 1],$BC20,Table169[Team 2],CD$3)</f>
        <v>0</v>
      </c>
      <c r="CE20" s="19">
        <f>SUMIFS(Table169[Team 2 Points],Table169[Team 2],$BC20,Table169[Team 1],CE$3)+SUMIFS(Table169[Team 1 Points],Table169[Team 1],$BC20,Table169[Team 2],CE$3)</f>
        <v>0</v>
      </c>
      <c r="CF20" s="19">
        <f>SUMIFS(Table169[Team 2 Points],Table169[Team 2],$BC20,Table169[Team 1],CF$3)+SUMIFS(Table169[Team 1 Points],Table169[Team 1],$BC20,Table169[Team 2],CF$3)</f>
        <v>0</v>
      </c>
      <c r="CG20" s="19">
        <f>SUMIFS(Table169[Team 2 Points],Table169[Team 2],$BC20,Table169[Team 1],CG$3)+SUMIFS(Table169[Team 1 Points],Table169[Team 1],$BC20,Table169[Team 2],CG$3)</f>
        <v>0</v>
      </c>
      <c r="CH20" s="19">
        <f>SUMIFS(Table169[Team 2 Points],Table169[Team 2],$BC20,Table169[Team 1],CH$3)+SUMIFS(Table169[Team 1 Points],Table169[Team 1],$BC20,Table169[Team 2],CH$3)</f>
        <v>0</v>
      </c>
      <c r="CI20" s="19">
        <f>SUMIFS(Table169[Team 2 Points],Table169[Team 2],$BC20,Table169[Team 1],CI$3)+SUMIFS(Table169[Team 1 Points],Table169[Team 1],$BC20,Table169[Team 2],CI$3)</f>
        <v>0</v>
      </c>
      <c r="CK20" s="17" t="s">
        <v>123</v>
      </c>
      <c r="CL20" s="19">
        <f>SUMIFS(Table169[Team 2 GD],Table169[Team 2],$BC20,Table169[Team 1],CL$3)+SUMIFS(Table169[Team 1 GD],Table169[Team 1],$BC20,Table169[Team 2],CL$3)</f>
        <v>0</v>
      </c>
      <c r="CM20" s="19">
        <f>SUMIFS(Table169[Team 2 GD],Table169[Team 2],$BC20,Table169[Team 1],CM$3)+SUMIFS(Table169[Team 1 GD],Table169[Team 1],$BC20,Table169[Team 2],CM$3)</f>
        <v>0</v>
      </c>
      <c r="CN20" s="19">
        <f>SUMIFS(Table169[Team 2 GD],Table169[Team 2],$BC20,Table169[Team 1],CN$3)+SUMIFS(Table169[Team 1 GD],Table169[Team 1],$BC20,Table169[Team 2],CN$3)</f>
        <v>0</v>
      </c>
      <c r="CO20" s="19">
        <f>SUMIFS(Table169[Team 2 GD],Table169[Team 2],$BC20,Table169[Team 1],CO$3)+SUMIFS(Table169[Team 1 GD],Table169[Team 1],$BC20,Table169[Team 2],CO$3)</f>
        <v>0</v>
      </c>
      <c r="CP20" s="19">
        <f>SUMIFS(Table169[Team 2 GD],Table169[Team 2],$BC20,Table169[Team 1],CP$3)+SUMIFS(Table169[Team 1 GD],Table169[Team 1],$BC20,Table169[Team 2],CP$3)</f>
        <v>0</v>
      </c>
      <c r="CQ20" s="19">
        <f>SUMIFS(Table169[Team 2 GD],Table169[Team 2],$BC20,Table169[Team 1],CQ$3)+SUMIFS(Table169[Team 1 GD],Table169[Team 1],$BC20,Table169[Team 2],CQ$3)</f>
        <v>0</v>
      </c>
      <c r="CR20" s="19">
        <f>SUMIFS(Table169[Team 2 GD],Table169[Team 2],$BC20,Table169[Team 1],CR$3)+SUMIFS(Table169[Team 1 GD],Table169[Team 1],$BC20,Table169[Team 2],CR$3)</f>
        <v>0</v>
      </c>
      <c r="CS20" s="19">
        <f>SUMIFS(Table169[Team 2 GD],Table169[Team 2],$BC20,Table169[Team 1],CS$3)+SUMIFS(Table169[Team 1 GD],Table169[Team 1],$BC20,Table169[Team 2],CS$3)</f>
        <v>0</v>
      </c>
      <c r="CT20" s="19">
        <f>SUMIFS(Table169[Team 2 GD],Table169[Team 2],$BC20,Table169[Team 1],CT$3)+SUMIFS(Table169[Team 1 GD],Table169[Team 1],$BC20,Table169[Team 2],CT$3)</f>
        <v>0</v>
      </c>
      <c r="CU20" s="19">
        <f>SUMIFS(Table169[Team 2 GD],Table169[Team 2],$BC20,Table169[Team 1],CU$3)+SUMIFS(Table169[Team 1 GD],Table169[Team 1],$BC20,Table169[Team 2],CU$3)</f>
        <v>0</v>
      </c>
      <c r="CV20" s="19">
        <f>SUMIFS(Table169[Team 2 GD],Table169[Team 2],$BC20,Table169[Team 1],CV$3)+SUMIFS(Table169[Team 1 GD],Table169[Team 1],$BC20,Table169[Team 2],CV$3)</f>
        <v>0</v>
      </c>
      <c r="CW20" s="19">
        <f>SUMIFS(Table169[Team 2 GD],Table169[Team 2],$BC20,Table169[Team 1],CW$3)+SUMIFS(Table169[Team 1 GD],Table169[Team 1],$BC20,Table169[Team 2],CW$3)</f>
        <v>0</v>
      </c>
      <c r="CX20" s="19">
        <f>SUMIFS(Table169[Team 2 GD],Table169[Team 2],$BC20,Table169[Team 1],CX$3)+SUMIFS(Table169[Team 1 GD],Table169[Team 1],$BC20,Table169[Team 2],CX$3)</f>
        <v>0</v>
      </c>
      <c r="CY20" s="19">
        <f>SUMIFS(Table169[Team 2 GD],Table169[Team 2],$BC20,Table169[Team 1],CY$3)+SUMIFS(Table169[Team 1 GD],Table169[Team 1],$BC20,Table169[Team 2],CY$3)</f>
        <v>0</v>
      </c>
      <c r="CZ20" s="19">
        <f>SUMIFS(Table169[Team 2 GD],Table169[Team 2],$BC20,Table169[Team 1],CZ$3)+SUMIFS(Table169[Team 1 GD],Table169[Team 1],$BC20,Table169[Team 2],CZ$3)</f>
        <v>0</v>
      </c>
      <c r="DA20" s="19">
        <f>SUMIFS(Table169[Team 2 GD],Table169[Team 2],$BC20,Table169[Team 1],DA$3)+SUMIFS(Table169[Team 1 GD],Table169[Team 1],$BC20,Table169[Team 2],DA$3)</f>
        <v>0</v>
      </c>
      <c r="DB20" s="19">
        <f>SUMIFS(Table169[Team 2 GD],Table169[Team 2],$BC20,Table169[Team 1],DB$3)+SUMIFS(Table169[Team 1 GD],Table169[Team 1],$BC20,Table169[Team 2],DB$3)</f>
        <v>0</v>
      </c>
      <c r="DC20" s="19">
        <f>SUMIFS(Table169[Team 2 GD],Table169[Team 2],$BC20,Table169[Team 1],DC$3)+SUMIFS(Table169[Team 1 GD],Table169[Team 1],$BC20,Table169[Team 2],DC$3)</f>
        <v>0</v>
      </c>
      <c r="DD20" s="19">
        <f>SUMIFS(Table169[Team 2 GD],Table169[Team 2],$BC20,Table169[Team 1],DD$3)+SUMIFS(Table169[Team 1 GD],Table169[Team 1],$BC20,Table169[Team 2],DD$3)</f>
        <v>0</v>
      </c>
      <c r="DE20" s="19">
        <f>SUMIFS(Table169[Team 2 GD],Table169[Team 2],$BC20,Table169[Team 1],DE$3)+SUMIFS(Table169[Team 1 GD],Table169[Team 1],$BC20,Table169[Team 2],DE$3)</f>
        <v>0</v>
      </c>
      <c r="DF20" s="19">
        <f>SUMIFS(Table169[Team 2 GD],Table169[Team 2],$BC20,Table169[Team 1],DF$3)+SUMIFS(Table169[Team 1 GD],Table169[Team 1],$BC20,Table169[Team 2],DF$3)</f>
        <v>0</v>
      </c>
      <c r="DG20" s="19">
        <f>SUMIFS(Table169[Team 2 GD],Table169[Team 2],$BC20,Table169[Team 1],DG$3)+SUMIFS(Table169[Team 1 GD],Table169[Team 1],$BC20,Table169[Team 2],DG$3)</f>
        <v>0</v>
      </c>
      <c r="DH20" s="19">
        <f>SUMIFS(Table169[Team 2 GD],Table169[Team 2],$BC20,Table169[Team 1],DH$3)+SUMIFS(Table169[Team 1 GD],Table169[Team 1],$BC20,Table169[Team 2],DH$3)</f>
        <v>0</v>
      </c>
      <c r="DI20" s="19">
        <f>SUMIFS(Table169[Team 2 GD],Table169[Team 2],$BC20,Table169[Team 1],DI$3)+SUMIFS(Table169[Team 1 GD],Table169[Team 1],$BC20,Table169[Team 2],DI$3)</f>
        <v>0</v>
      </c>
      <c r="DJ20" s="19">
        <f>SUMIFS(Table169[Team 2 GD],Table169[Team 2],$BC20,Table169[Team 1],DJ$3)+SUMIFS(Table169[Team 1 GD],Table169[Team 1],$BC20,Table169[Team 2],DJ$3)</f>
        <v>0</v>
      </c>
      <c r="DK20" s="19">
        <f>SUMIFS(Table169[Team 2 GD],Table169[Team 2],$BC20,Table169[Team 1],DK$3)+SUMIFS(Table169[Team 1 GD],Table169[Team 1],$BC20,Table169[Team 2],DK$3)</f>
        <v>0</v>
      </c>
      <c r="DL20" s="19">
        <f>SUMIFS(Table169[Team 2 GD],Table169[Team 2],$BC20,Table169[Team 1],DL$3)+SUMIFS(Table169[Team 1 GD],Table169[Team 1],$BC20,Table169[Team 2],DL$3)</f>
        <v>0</v>
      </c>
      <c r="DM20" s="19">
        <f>SUMIFS(Table169[Team 2 GD],Table169[Team 2],$BC20,Table169[Team 1],DM$3)+SUMIFS(Table169[Team 1 GD],Table169[Team 1],$BC20,Table169[Team 2],DM$3)</f>
        <v>0</v>
      </c>
      <c r="DN20" s="19">
        <f>SUMIFS(Table169[Team 2 GD],Table169[Team 2],$BC20,Table169[Team 1],DN$3)+SUMIFS(Table169[Team 1 GD],Table169[Team 1],$BC20,Table169[Team 2],DN$3)</f>
        <v>0</v>
      </c>
      <c r="DO20" s="19">
        <f>SUMIFS(Table169[Team 2 GD],Table169[Team 2],$BC20,Table169[Team 1],DO$3)+SUMIFS(Table169[Team 1 GD],Table169[Team 1],$BC20,Table169[Team 2],DO$3)</f>
        <v>0</v>
      </c>
      <c r="DP20" s="19">
        <f>SUMIFS(Table169[Team 2 GD],Table169[Team 2],$BC20,Table169[Team 1],DP$3)+SUMIFS(Table169[Team 1 GD],Table169[Team 1],$BC20,Table169[Team 2],DP$3)</f>
        <v>0</v>
      </c>
      <c r="DQ20" s="19">
        <f>SUMIFS(Table169[Team 2 GD],Table169[Team 2],$BC20,Table169[Team 1],DQ$3)+SUMIFS(Table169[Team 1 GD],Table169[Team 1],$BC20,Table169[Team 2],DQ$3)</f>
        <v>0</v>
      </c>
      <c r="DS20" s="17" t="s">
        <v>123</v>
      </c>
      <c r="DT20" s="19">
        <f>SUMIFS(Table169[Team 2 Goals],Table169[Team 2],$BC20,Table169[Team 1],DT$3)+SUMIFS(Table169[Team 1 Goals],Table169[Team 1],$BC20,Table169[Team 2],DT$3)</f>
        <v>0</v>
      </c>
      <c r="DU20" s="19">
        <f>SUMIFS(Table169[Team 2 Goals],Table169[Team 2],$BC20,Table169[Team 1],DU$3)+SUMIFS(Table169[Team 1 Goals],Table169[Team 1],$BC20,Table169[Team 2],DU$3)</f>
        <v>0</v>
      </c>
      <c r="DV20" s="19">
        <f>SUMIFS(Table169[Team 2 Goals],Table169[Team 2],$BC20,Table169[Team 1],DV$3)+SUMIFS(Table169[Team 1 Goals],Table169[Team 1],$BC20,Table169[Team 2],DV$3)</f>
        <v>0</v>
      </c>
      <c r="DW20" s="19">
        <f>SUMIFS(Table169[Team 2 Goals],Table169[Team 2],$BC20,Table169[Team 1],DW$3)+SUMIFS(Table169[Team 1 Goals],Table169[Team 1],$BC20,Table169[Team 2],DW$3)</f>
        <v>0</v>
      </c>
      <c r="DX20" s="19">
        <f>SUMIFS(Table169[Team 2 Goals],Table169[Team 2],$BC20,Table169[Team 1],DX$3)+SUMIFS(Table169[Team 1 Goals],Table169[Team 1],$BC20,Table169[Team 2],DX$3)</f>
        <v>0</v>
      </c>
      <c r="DY20" s="19">
        <f>SUMIFS(Table169[Team 2 Goals],Table169[Team 2],$BC20,Table169[Team 1],DY$3)+SUMIFS(Table169[Team 1 Goals],Table169[Team 1],$BC20,Table169[Team 2],DY$3)</f>
        <v>0</v>
      </c>
      <c r="DZ20" s="19">
        <f>SUMIFS(Table169[Team 2 Goals],Table169[Team 2],$BC20,Table169[Team 1],DZ$3)+SUMIFS(Table169[Team 1 Goals],Table169[Team 1],$BC20,Table169[Team 2],DZ$3)</f>
        <v>0</v>
      </c>
      <c r="EA20" s="19">
        <f>SUMIFS(Table169[Team 2 Goals],Table169[Team 2],$BC20,Table169[Team 1],EA$3)+SUMIFS(Table169[Team 1 Goals],Table169[Team 1],$BC20,Table169[Team 2],EA$3)</f>
        <v>0</v>
      </c>
      <c r="EB20" s="19">
        <f>SUMIFS(Table169[Team 2 Goals],Table169[Team 2],$BC20,Table169[Team 1],EB$3)+SUMIFS(Table169[Team 1 Goals],Table169[Team 1],$BC20,Table169[Team 2],EB$3)</f>
        <v>0</v>
      </c>
      <c r="EC20" s="19">
        <f>SUMIFS(Table169[Team 2 Goals],Table169[Team 2],$BC20,Table169[Team 1],EC$3)+SUMIFS(Table169[Team 1 Goals],Table169[Team 1],$BC20,Table169[Team 2],EC$3)</f>
        <v>0</v>
      </c>
      <c r="ED20" s="19">
        <f>SUMIFS(Table169[Team 2 Goals],Table169[Team 2],$BC20,Table169[Team 1],ED$3)+SUMIFS(Table169[Team 1 Goals],Table169[Team 1],$BC20,Table169[Team 2],ED$3)</f>
        <v>0</v>
      </c>
      <c r="EE20" s="19">
        <f>SUMIFS(Table169[Team 2 Goals],Table169[Team 2],$BC20,Table169[Team 1],EE$3)+SUMIFS(Table169[Team 1 Goals],Table169[Team 1],$BC20,Table169[Team 2],EE$3)</f>
        <v>0</v>
      </c>
      <c r="EF20" s="19">
        <f>SUMIFS(Table169[Team 2 Goals],Table169[Team 2],$BC20,Table169[Team 1],EF$3)+SUMIFS(Table169[Team 1 Goals],Table169[Team 1],$BC20,Table169[Team 2],EF$3)</f>
        <v>0</v>
      </c>
      <c r="EG20" s="19">
        <f>SUMIFS(Table169[Team 2 Goals],Table169[Team 2],$BC20,Table169[Team 1],EG$3)+SUMIFS(Table169[Team 1 Goals],Table169[Team 1],$BC20,Table169[Team 2],EG$3)</f>
        <v>0</v>
      </c>
      <c r="EH20" s="19">
        <f>SUMIFS(Table169[Team 2 Goals],Table169[Team 2],$BC20,Table169[Team 1],EH$3)+SUMIFS(Table169[Team 1 Goals],Table169[Team 1],$BC20,Table169[Team 2],EH$3)</f>
        <v>0</v>
      </c>
      <c r="EI20" s="19">
        <f>SUMIFS(Table169[Team 2 Goals],Table169[Team 2],$BC20,Table169[Team 1],EI$3)+SUMIFS(Table169[Team 1 Goals],Table169[Team 1],$BC20,Table169[Team 2],EI$3)</f>
        <v>0</v>
      </c>
      <c r="EJ20" s="19">
        <f>SUMIFS(Table169[Team 2 Goals],Table169[Team 2],$BC20,Table169[Team 1],EJ$3)+SUMIFS(Table169[Team 1 Goals],Table169[Team 1],$BC20,Table169[Team 2],EJ$3)</f>
        <v>0</v>
      </c>
      <c r="EK20" s="19">
        <f>SUMIFS(Table169[Team 2 Goals],Table169[Team 2],$BC20,Table169[Team 1],EK$3)+SUMIFS(Table169[Team 1 Goals],Table169[Team 1],$BC20,Table169[Team 2],EK$3)</f>
        <v>0</v>
      </c>
      <c r="EL20" s="19">
        <f>SUMIFS(Table169[Team 2 Goals],Table169[Team 2],$BC20,Table169[Team 1],EL$3)+SUMIFS(Table169[Team 1 Goals],Table169[Team 1],$BC20,Table169[Team 2],EL$3)</f>
        <v>0</v>
      </c>
      <c r="EM20" s="19">
        <f>SUMIFS(Table169[Team 2 Goals],Table169[Team 2],$BC20,Table169[Team 1],EM$3)+SUMIFS(Table169[Team 1 Goals],Table169[Team 1],$BC20,Table169[Team 2],EM$3)</f>
        <v>0</v>
      </c>
      <c r="EN20" s="19">
        <f>SUMIFS(Table169[Team 2 Goals],Table169[Team 2],$BC20,Table169[Team 1],EN$3)+SUMIFS(Table169[Team 1 Goals],Table169[Team 1],$BC20,Table169[Team 2],EN$3)</f>
        <v>0</v>
      </c>
      <c r="EO20" s="19">
        <f>SUMIFS(Table169[Team 2 Goals],Table169[Team 2],$BC20,Table169[Team 1],EO$3)+SUMIFS(Table169[Team 1 Goals],Table169[Team 1],$BC20,Table169[Team 2],EO$3)</f>
        <v>0</v>
      </c>
      <c r="EP20" s="19">
        <f>SUMIFS(Table169[Team 2 Goals],Table169[Team 2],$BC20,Table169[Team 1],EP$3)+SUMIFS(Table169[Team 1 Goals],Table169[Team 1],$BC20,Table169[Team 2],EP$3)</f>
        <v>0</v>
      </c>
      <c r="EQ20" s="19">
        <f>SUMIFS(Table169[Team 2 Goals],Table169[Team 2],$BC20,Table169[Team 1],EQ$3)+SUMIFS(Table169[Team 1 Goals],Table169[Team 1],$BC20,Table169[Team 2],EQ$3)</f>
        <v>0</v>
      </c>
      <c r="ER20" s="19">
        <f>SUMIFS(Table169[Team 2 Goals],Table169[Team 2],$BC20,Table169[Team 1],ER$3)+SUMIFS(Table169[Team 1 Goals],Table169[Team 1],$BC20,Table169[Team 2],ER$3)</f>
        <v>0</v>
      </c>
      <c r="ES20" s="19">
        <f>SUMIFS(Table169[Team 2 Goals],Table169[Team 2],$BC20,Table169[Team 1],ES$3)+SUMIFS(Table169[Team 1 Goals],Table169[Team 1],$BC20,Table169[Team 2],ES$3)</f>
        <v>0</v>
      </c>
      <c r="ET20" s="19">
        <f>SUMIFS(Table169[Team 2 Goals],Table169[Team 2],$BC20,Table169[Team 1],ET$3)+SUMIFS(Table169[Team 1 Goals],Table169[Team 1],$BC20,Table169[Team 2],ET$3)</f>
        <v>0</v>
      </c>
      <c r="EU20" s="19">
        <f>SUMIFS(Table169[Team 2 Goals],Table169[Team 2],$BC20,Table169[Team 1],EU$3)+SUMIFS(Table169[Team 1 Goals],Table169[Team 1],$BC20,Table169[Team 2],EU$3)</f>
        <v>0</v>
      </c>
      <c r="EV20" s="19">
        <f>SUMIFS(Table169[Team 2 Goals],Table169[Team 2],$BC20,Table169[Team 1],EV$3)+SUMIFS(Table169[Team 1 Goals],Table169[Team 1],$BC20,Table169[Team 2],EV$3)</f>
        <v>0</v>
      </c>
      <c r="EW20" s="19">
        <f>SUMIFS(Table169[Team 2 Goals],Table169[Team 2],$BC20,Table169[Team 1],EW$3)+SUMIFS(Table169[Team 1 Goals],Table169[Team 1],$BC20,Table169[Team 2],EW$3)</f>
        <v>0</v>
      </c>
      <c r="EX20" s="19">
        <f>SUMIFS(Table169[Team 2 Goals],Table169[Team 2],$BC20,Table169[Team 1],EX$3)+SUMIFS(Table169[Team 1 Goals],Table169[Team 1],$BC20,Table169[Team 2],EX$3)</f>
        <v>0</v>
      </c>
      <c r="EY20" s="19">
        <f>SUMIFS(Table169[Team 2 Goals],Table169[Team 2],$BC20,Table169[Team 1],EY$3)+SUMIFS(Table169[Team 1 Goals],Table169[Team 1],$BC20,Table169[Team 2],EY$3)</f>
        <v>0</v>
      </c>
      <c r="FA20" s="72"/>
      <c r="FB20" s="72"/>
    </row>
    <row r="21" spans="1:160" s="17" customFormat="1" ht="30" customHeight="1" thickBot="1" x14ac:dyDescent="0.3">
      <c r="A21" s="70"/>
      <c r="B21" s="5">
        <v>18</v>
      </c>
      <c r="C21" s="5" t="s">
        <v>1</v>
      </c>
      <c r="D21" s="28">
        <v>44890</v>
      </c>
      <c r="E21" s="5" t="s">
        <v>14</v>
      </c>
      <c r="F21" s="29">
        <v>0.66666666666666663</v>
      </c>
      <c r="G21" s="30">
        <f t="shared" si="0"/>
        <v>44890.208333333328</v>
      </c>
      <c r="H21" s="5" t="s">
        <v>33</v>
      </c>
      <c r="I21" s="67"/>
      <c r="J21" s="5" t="str">
        <f>IF(Table169[[#This Row],[SCORE]]="","",IF(O21=P21,"Draw",IF(O21&gt;P21,K21,L21)))</f>
        <v/>
      </c>
      <c r="K21" s="17" t="str">
        <f>IF(Table169[[#This Row],[TEAMS]]="","",LEFT(H21,FIND(" -",H21,1)-1))</f>
        <v>Qatar</v>
      </c>
      <c r="L21" s="17" t="str">
        <f>IF(Table169[[#This Row],[TEAMS]]="","",MID(H21,FIND("-",H21,1)+2,LEN(H21)-FIND("-",H21,1)+2))</f>
        <v>Senegal</v>
      </c>
      <c r="M21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21" s="17" t="str">
        <f>IF(Table169[[#This Row],[Winner]]=Table169[[#This Row],[Team 1]],Table169[[#This Row],[Team 2]],IF(Table169[[#This Row],[Winner]]=Table169[[#This Row],[Team 2]],Table169[[#This Row],[Team 1]],""))</f>
        <v/>
      </c>
      <c r="O21" s="17" t="str">
        <f>IF(Table169[[#This Row],[SCORE]]="","",LEFT(I21,FIND(":",I21,1)-1)*1)</f>
        <v/>
      </c>
      <c r="P21" s="17" t="str">
        <f>IF(Table169[[#This Row],[SCORE]]="","",MID(I21,FIND(":",I21,1)+1,LEN(I21)-FIND(":",I21,1)+1)*1)</f>
        <v/>
      </c>
      <c r="Q21" s="17" t="str">
        <f>IF(OR(Table169[[#This Row],[Team 1 Goals]]="",Table169[[#This Row],[Team 2 Goals]]=""),"",Table169[[#This Row],[Team 1 Goals]]-Table169[[#This Row],[Team 2 Goals]])</f>
        <v/>
      </c>
      <c r="R21" s="17" t="str">
        <f>IF(OR(Table169[[#This Row],[Team 1 Goals]]="",Table169[[#This Row],[Team 2 Goals]]=""),"",Table169[[#This Row],[Team 2 Goals]]-Table169[[#This Row],[Team 1 Goals]])</f>
        <v/>
      </c>
      <c r="S21" s="17" t="str">
        <f>IF(Table169[[#This Row],[SCORE]]="","",IF(Table169[[#This Row],[WINNER / RESULT]]="Draw",1,IF(Table169[[#This Row],[WINNER / RESULT]]=Table169[[#This Row],[Team 1]],3,0)))</f>
        <v/>
      </c>
      <c r="T21" s="17" t="str">
        <f>IF(Table169[[#This Row],[SCORE]]="","",IF(Table169[[#This Row],[WINNER / RESULT]]="Draw",1,IF(Table169[[#This Row],[WINNER / RESULT]]=Table169[[#This Row],[Team 2]],3,0)))</f>
        <v/>
      </c>
      <c r="Z21" s="4" t="s">
        <v>21</v>
      </c>
      <c r="AA21" s="51">
        <v>4</v>
      </c>
      <c r="AB21" s="52" t="str">
        <f ca="1">IFERROR(INDEX(AJ:AJ,MATCH("4"&amp;Z21,AT:AT,0),1),"")</f>
        <v>Saudi Arabia</v>
      </c>
      <c r="AC21" s="52" t="str">
        <f ca="1">IF(AB21="","",VLOOKUP(AB21,AJ:AO,2,FALSE)&amp;"-"&amp;VLOOKUP(AB21,AJ:AO,3,FALSE)&amp;"-"&amp;VLOOKUP(AB21,AJ:AO,4,FALSE))</f>
        <v>0-0-0</v>
      </c>
      <c r="AD21" s="52">
        <f ca="1">IF(AB21="","",VLOOKUP(AB21,AJ:AQ,8,FALSE))</f>
        <v>0</v>
      </c>
      <c r="AE21" s="53">
        <f ca="1">IF(AB21="","",VLOOKUP(AB21,AJ:AT,5,FALSE))</f>
        <v>0</v>
      </c>
      <c r="AI21" s="17" t="s">
        <v>22</v>
      </c>
      <c r="AJ21" s="17" t="s">
        <v>89</v>
      </c>
      <c r="AK21" s="17">
        <f>COUNTIF(Table169[Winner],AJ21)</f>
        <v>0</v>
      </c>
      <c r="AL21" s="17">
        <f>COUNTIFS(Table169[Team 2],AJ21,Table169[WINNER / RESULT],"Draw")+COUNTIFS(Table169[Team 1],AJ21,Table169[WINNER / RESULT],"Draw")</f>
        <v>0</v>
      </c>
      <c r="AM21" s="17">
        <f>COUNTIF(Table169[Loser],AJ21)</f>
        <v>0</v>
      </c>
      <c r="AN21" s="17">
        <f>AL21+(3*AK21)</f>
        <v>0</v>
      </c>
      <c r="AO21" s="17">
        <f>SUMIFS(Table169[Team 1 Goals],Table169[Team 1],AJ21)+SUMIFS(Table169[Team 2 Goals],Table169[Team 2],AJ21)</f>
        <v>0</v>
      </c>
      <c r="AP21" s="17">
        <f>SUMIFS(Table169[Team 2 Goals],Table169[Team 1],AJ21)+SUMIFS(Table169[Team 1 Goals],Table169[Team 2],AJ21)</f>
        <v>0</v>
      </c>
      <c r="AQ21" s="17">
        <f>AO21-AP21</f>
        <v>0</v>
      </c>
      <c r="AR21" s="17">
        <f ca="1">RANK(BA21,$BA$19:$BA$22,1)</f>
        <v>3</v>
      </c>
      <c r="AS21" s="17" t="str">
        <f t="shared" si="1"/>
        <v/>
      </c>
      <c r="AT21" s="17" t="str">
        <f ca="1">IF(AS21="",AR21&amp;AI21,AS21&amp;AI21)</f>
        <v>3D</v>
      </c>
      <c r="AU21" s="17">
        <f>RANK(AN21,AN19:AN22)+(RANK(AQ21,AQ19:AQ22)/10)+(RANK(AO21,AO19:AO22)/100)</f>
        <v>1.1100000000000001</v>
      </c>
      <c r="AV21" s="17">
        <f>RANK(AU21,$AU$19:$AU$22,1)</f>
        <v>1</v>
      </c>
      <c r="AW21" s="17" cm="1">
        <f t="array" aca="1" ref="AW21" ca="1">SUMPRODUCT((OFFSET($BD$3:$CI$3,MATCH($AJ21,$BC$4:$BC$35,0),0))*((IF($AV19=$AV21,$BD$3:$CI$3=$AJ19,0))+(IF($AV22=$AV21,$BD$3:$CI$3=$AJ22,0))+(IF($AV20=$AV21,$BD$3:$CI$3=$AJ20,0))))</f>
        <v>0</v>
      </c>
      <c r="AX21" s="17" cm="1">
        <f t="array" aca="1" ref="AX21" ca="1">SUMPRODUCT((OFFSET($CL$3:$DQ$3,MATCH($AJ21,$CK$4:$CK$35,0),0))*((IF($AV19=$AV21,$CL$3:$DQ$3=$AJ19,0))+(IF($AV22=$AV21,$CL$3:$DQ$3=$AJ22,0))+(IF($AV20=$AV21,$CL$3:$DQ$3=$AJ20,0))))</f>
        <v>0</v>
      </c>
      <c r="AY21" s="17" cm="1">
        <f t="array" aca="1" ref="AY21" ca="1">SUMPRODUCT((OFFSET($DT$3:$EY$3,MATCH($AJ21,$DS$4:$DS$35,0),0))*((IF($AV19=$AV21,$DT$3:$EY$3=$AJ19,0))+(IF($AV22=$AV21,$DT$3:$EY$3=$AJ22,0))+(IF($AV20=$AV21,$DT$3:$EY$3=$AJ20,0))))</f>
        <v>0</v>
      </c>
      <c r="AZ21" s="17">
        <f ca="1">(AW21/1000)+(AX21/10000)+(AY21/100000)+(ROW(AY20)/10000000)</f>
        <v>1.9999999999999999E-6</v>
      </c>
      <c r="BA21" s="17">
        <f ca="1">+AU21-AZ21</f>
        <v>1.109998</v>
      </c>
      <c r="BC21" s="17" t="s">
        <v>87</v>
      </c>
      <c r="BD21" s="19">
        <f>SUMIFS(Table169[Team 2 Points],Table169[Team 2],$BC21,Table169[Team 1],BD$3)+SUMIFS(Table169[Team 1 Points],Table169[Team 1],$BC21,Table169[Team 2],BD$3)</f>
        <v>0</v>
      </c>
      <c r="BE21" s="19">
        <f>SUMIFS(Table169[Team 2 Points],Table169[Team 2],$BC21,Table169[Team 1],BE$3)+SUMIFS(Table169[Team 1 Points],Table169[Team 1],$BC21,Table169[Team 2],BE$3)</f>
        <v>0</v>
      </c>
      <c r="BF21" s="19">
        <f>SUMIFS(Table169[Team 2 Points],Table169[Team 2],$BC21,Table169[Team 1],BF$3)+SUMIFS(Table169[Team 1 Points],Table169[Team 1],$BC21,Table169[Team 2],BF$3)</f>
        <v>0</v>
      </c>
      <c r="BG21" s="19">
        <f>SUMIFS(Table169[Team 2 Points],Table169[Team 2],$BC21,Table169[Team 1],BG$3)+SUMIFS(Table169[Team 1 Points],Table169[Team 1],$BC21,Table169[Team 2],BG$3)</f>
        <v>0</v>
      </c>
      <c r="BH21" s="19">
        <f>SUMIFS(Table169[Team 2 Points],Table169[Team 2],$BC21,Table169[Team 1],BH$3)+SUMIFS(Table169[Team 1 Points],Table169[Team 1],$BC21,Table169[Team 2],BH$3)</f>
        <v>0</v>
      </c>
      <c r="BI21" s="19">
        <f>SUMIFS(Table169[Team 2 Points],Table169[Team 2],$BC21,Table169[Team 1],BI$3)+SUMIFS(Table169[Team 1 Points],Table169[Team 1],$BC21,Table169[Team 2],BI$3)</f>
        <v>0</v>
      </c>
      <c r="BJ21" s="19">
        <f>SUMIFS(Table169[Team 2 Points],Table169[Team 2],$BC21,Table169[Team 1],BJ$3)+SUMIFS(Table169[Team 1 Points],Table169[Team 1],$BC21,Table169[Team 2],BJ$3)</f>
        <v>0</v>
      </c>
      <c r="BK21" s="19">
        <f>SUMIFS(Table169[Team 2 Points],Table169[Team 2],$BC21,Table169[Team 1],BK$3)+SUMIFS(Table169[Team 1 Points],Table169[Team 1],$BC21,Table169[Team 2],BK$3)</f>
        <v>0</v>
      </c>
      <c r="BL21" s="19">
        <f>SUMIFS(Table169[Team 2 Points],Table169[Team 2],$BC21,Table169[Team 1],BL$3)+SUMIFS(Table169[Team 1 Points],Table169[Team 1],$BC21,Table169[Team 2],BL$3)</f>
        <v>0</v>
      </c>
      <c r="BM21" s="19">
        <f>SUMIFS(Table169[Team 2 Points],Table169[Team 2],$BC21,Table169[Team 1],BM$3)+SUMIFS(Table169[Team 1 Points],Table169[Team 1],$BC21,Table169[Team 2],BM$3)</f>
        <v>0</v>
      </c>
      <c r="BN21" s="19">
        <f>SUMIFS(Table169[Team 2 Points],Table169[Team 2],$BC21,Table169[Team 1],BN$3)+SUMIFS(Table169[Team 1 Points],Table169[Team 1],$BC21,Table169[Team 2],BN$3)</f>
        <v>0</v>
      </c>
      <c r="BO21" s="19">
        <f>SUMIFS(Table169[Team 2 Points],Table169[Team 2],$BC21,Table169[Team 1],BO$3)+SUMIFS(Table169[Team 1 Points],Table169[Team 1],$BC21,Table169[Team 2],BO$3)</f>
        <v>0</v>
      </c>
      <c r="BP21" s="19">
        <f>SUMIFS(Table169[Team 2 Points],Table169[Team 2],$BC21,Table169[Team 1],BP$3)+SUMIFS(Table169[Team 1 Points],Table169[Team 1],$BC21,Table169[Team 2],BP$3)</f>
        <v>0</v>
      </c>
      <c r="BQ21" s="19">
        <f>SUMIFS(Table169[Team 2 Points],Table169[Team 2],$BC21,Table169[Team 1],BQ$3)+SUMIFS(Table169[Team 1 Points],Table169[Team 1],$BC21,Table169[Team 2],BQ$3)</f>
        <v>0</v>
      </c>
      <c r="BR21" s="19">
        <f>SUMIFS(Table169[Team 2 Points],Table169[Team 2],$BC21,Table169[Team 1],BR$3)+SUMIFS(Table169[Team 1 Points],Table169[Team 1],$BC21,Table169[Team 2],BR$3)</f>
        <v>0</v>
      </c>
      <c r="BS21" s="19">
        <f>SUMIFS(Table169[Team 2 Points],Table169[Team 2],$BC21,Table169[Team 1],BS$3)+SUMIFS(Table169[Team 1 Points],Table169[Team 1],$BC21,Table169[Team 2],BS$3)</f>
        <v>0</v>
      </c>
      <c r="BT21" s="19">
        <f>SUMIFS(Table169[Team 2 Points],Table169[Team 2],$BC21,Table169[Team 1],BT$3)+SUMIFS(Table169[Team 1 Points],Table169[Team 1],$BC21,Table169[Team 2],BT$3)</f>
        <v>0</v>
      </c>
      <c r="BU21" s="19">
        <f>SUMIFS(Table169[Team 2 Points],Table169[Team 2],$BC21,Table169[Team 1],BU$3)+SUMIFS(Table169[Team 1 Points],Table169[Team 1],$BC21,Table169[Team 2],BU$3)</f>
        <v>0</v>
      </c>
      <c r="BV21" s="19">
        <f>SUMIFS(Table169[Team 2 Points],Table169[Team 2],$BC21,Table169[Team 1],BV$3)+SUMIFS(Table169[Team 1 Points],Table169[Team 1],$BC21,Table169[Team 2],BV$3)</f>
        <v>0</v>
      </c>
      <c r="BW21" s="19">
        <f>SUMIFS(Table169[Team 2 Points],Table169[Team 2],$BC21,Table169[Team 1],BW$3)+SUMIFS(Table169[Team 1 Points],Table169[Team 1],$BC21,Table169[Team 2],BW$3)</f>
        <v>0</v>
      </c>
      <c r="BX21" s="19">
        <f>SUMIFS(Table169[Team 2 Points],Table169[Team 2],$BC21,Table169[Team 1],BX$3)+SUMIFS(Table169[Team 1 Points],Table169[Team 1],$BC21,Table169[Team 2],BX$3)</f>
        <v>0</v>
      </c>
      <c r="BY21" s="19">
        <f>SUMIFS(Table169[Team 2 Points],Table169[Team 2],$BC21,Table169[Team 1],BY$3)+SUMIFS(Table169[Team 1 Points],Table169[Team 1],$BC21,Table169[Team 2],BY$3)</f>
        <v>0</v>
      </c>
      <c r="BZ21" s="19">
        <f>SUMIFS(Table169[Team 2 Points],Table169[Team 2],$BC21,Table169[Team 1],BZ$3)+SUMIFS(Table169[Team 1 Points],Table169[Team 1],$BC21,Table169[Team 2],BZ$3)</f>
        <v>0</v>
      </c>
      <c r="CA21" s="19">
        <f>SUMIFS(Table169[Team 2 Points],Table169[Team 2],$BC21,Table169[Team 1],CA$3)+SUMIFS(Table169[Team 1 Points],Table169[Team 1],$BC21,Table169[Team 2],CA$3)</f>
        <v>0</v>
      </c>
      <c r="CB21" s="19">
        <f>SUMIFS(Table169[Team 2 Points],Table169[Team 2],$BC21,Table169[Team 1],CB$3)+SUMIFS(Table169[Team 1 Points],Table169[Team 1],$BC21,Table169[Team 2],CB$3)</f>
        <v>0</v>
      </c>
      <c r="CC21" s="19">
        <f>SUMIFS(Table169[Team 2 Points],Table169[Team 2],$BC21,Table169[Team 1],CC$3)+SUMIFS(Table169[Team 1 Points],Table169[Team 1],$BC21,Table169[Team 2],CC$3)</f>
        <v>0</v>
      </c>
      <c r="CD21" s="19">
        <f>SUMIFS(Table169[Team 2 Points],Table169[Team 2],$BC21,Table169[Team 1],CD$3)+SUMIFS(Table169[Team 1 Points],Table169[Team 1],$BC21,Table169[Team 2],CD$3)</f>
        <v>0</v>
      </c>
      <c r="CE21" s="19">
        <f>SUMIFS(Table169[Team 2 Points],Table169[Team 2],$BC21,Table169[Team 1],CE$3)+SUMIFS(Table169[Team 1 Points],Table169[Team 1],$BC21,Table169[Team 2],CE$3)</f>
        <v>0</v>
      </c>
      <c r="CF21" s="19">
        <f>SUMIFS(Table169[Team 2 Points],Table169[Team 2],$BC21,Table169[Team 1],CF$3)+SUMIFS(Table169[Team 1 Points],Table169[Team 1],$BC21,Table169[Team 2],CF$3)</f>
        <v>0</v>
      </c>
      <c r="CG21" s="19">
        <f>SUMIFS(Table169[Team 2 Points],Table169[Team 2],$BC21,Table169[Team 1],CG$3)+SUMIFS(Table169[Team 1 Points],Table169[Team 1],$BC21,Table169[Team 2],CG$3)</f>
        <v>0</v>
      </c>
      <c r="CH21" s="19">
        <f>SUMIFS(Table169[Team 2 Points],Table169[Team 2],$BC21,Table169[Team 1],CH$3)+SUMIFS(Table169[Team 1 Points],Table169[Team 1],$BC21,Table169[Team 2],CH$3)</f>
        <v>0</v>
      </c>
      <c r="CI21" s="19">
        <f>SUMIFS(Table169[Team 2 Points],Table169[Team 2],$BC21,Table169[Team 1],CI$3)+SUMIFS(Table169[Team 1 Points],Table169[Team 1],$BC21,Table169[Team 2],CI$3)</f>
        <v>0</v>
      </c>
      <c r="CK21" s="17" t="s">
        <v>87</v>
      </c>
      <c r="CL21" s="19">
        <f>SUMIFS(Table169[Team 2 GD],Table169[Team 2],$BC21,Table169[Team 1],CL$3)+SUMIFS(Table169[Team 1 GD],Table169[Team 1],$BC21,Table169[Team 2],CL$3)</f>
        <v>0</v>
      </c>
      <c r="CM21" s="19">
        <f>SUMIFS(Table169[Team 2 GD],Table169[Team 2],$BC21,Table169[Team 1],CM$3)+SUMIFS(Table169[Team 1 GD],Table169[Team 1],$BC21,Table169[Team 2],CM$3)</f>
        <v>0</v>
      </c>
      <c r="CN21" s="19">
        <f>SUMIFS(Table169[Team 2 GD],Table169[Team 2],$BC21,Table169[Team 1],CN$3)+SUMIFS(Table169[Team 1 GD],Table169[Team 1],$BC21,Table169[Team 2],CN$3)</f>
        <v>0</v>
      </c>
      <c r="CO21" s="19">
        <f>SUMIFS(Table169[Team 2 GD],Table169[Team 2],$BC21,Table169[Team 1],CO$3)+SUMIFS(Table169[Team 1 GD],Table169[Team 1],$BC21,Table169[Team 2],CO$3)</f>
        <v>0</v>
      </c>
      <c r="CP21" s="19">
        <f>SUMIFS(Table169[Team 2 GD],Table169[Team 2],$BC21,Table169[Team 1],CP$3)+SUMIFS(Table169[Team 1 GD],Table169[Team 1],$BC21,Table169[Team 2],CP$3)</f>
        <v>0</v>
      </c>
      <c r="CQ21" s="19">
        <f>SUMIFS(Table169[Team 2 GD],Table169[Team 2],$BC21,Table169[Team 1],CQ$3)+SUMIFS(Table169[Team 1 GD],Table169[Team 1],$BC21,Table169[Team 2],CQ$3)</f>
        <v>0</v>
      </c>
      <c r="CR21" s="19">
        <f>SUMIFS(Table169[Team 2 GD],Table169[Team 2],$BC21,Table169[Team 1],CR$3)+SUMIFS(Table169[Team 1 GD],Table169[Team 1],$BC21,Table169[Team 2],CR$3)</f>
        <v>0</v>
      </c>
      <c r="CS21" s="19">
        <f>SUMIFS(Table169[Team 2 GD],Table169[Team 2],$BC21,Table169[Team 1],CS$3)+SUMIFS(Table169[Team 1 GD],Table169[Team 1],$BC21,Table169[Team 2],CS$3)</f>
        <v>0</v>
      </c>
      <c r="CT21" s="19">
        <f>SUMIFS(Table169[Team 2 GD],Table169[Team 2],$BC21,Table169[Team 1],CT$3)+SUMIFS(Table169[Team 1 GD],Table169[Team 1],$BC21,Table169[Team 2],CT$3)</f>
        <v>0</v>
      </c>
      <c r="CU21" s="19">
        <f>SUMIFS(Table169[Team 2 GD],Table169[Team 2],$BC21,Table169[Team 1],CU$3)+SUMIFS(Table169[Team 1 GD],Table169[Team 1],$BC21,Table169[Team 2],CU$3)</f>
        <v>0</v>
      </c>
      <c r="CV21" s="19">
        <f>SUMIFS(Table169[Team 2 GD],Table169[Team 2],$BC21,Table169[Team 1],CV$3)+SUMIFS(Table169[Team 1 GD],Table169[Team 1],$BC21,Table169[Team 2],CV$3)</f>
        <v>0</v>
      </c>
      <c r="CW21" s="19">
        <f>SUMIFS(Table169[Team 2 GD],Table169[Team 2],$BC21,Table169[Team 1],CW$3)+SUMIFS(Table169[Team 1 GD],Table169[Team 1],$BC21,Table169[Team 2],CW$3)</f>
        <v>0</v>
      </c>
      <c r="CX21" s="19">
        <f>SUMIFS(Table169[Team 2 GD],Table169[Team 2],$BC21,Table169[Team 1],CX$3)+SUMIFS(Table169[Team 1 GD],Table169[Team 1],$BC21,Table169[Team 2],CX$3)</f>
        <v>0</v>
      </c>
      <c r="CY21" s="19">
        <f>SUMIFS(Table169[Team 2 GD],Table169[Team 2],$BC21,Table169[Team 1],CY$3)+SUMIFS(Table169[Team 1 GD],Table169[Team 1],$BC21,Table169[Team 2],CY$3)</f>
        <v>0</v>
      </c>
      <c r="CZ21" s="19">
        <f>SUMIFS(Table169[Team 2 GD],Table169[Team 2],$BC21,Table169[Team 1],CZ$3)+SUMIFS(Table169[Team 1 GD],Table169[Team 1],$BC21,Table169[Team 2],CZ$3)</f>
        <v>0</v>
      </c>
      <c r="DA21" s="19">
        <f>SUMIFS(Table169[Team 2 GD],Table169[Team 2],$BC21,Table169[Team 1],DA$3)+SUMIFS(Table169[Team 1 GD],Table169[Team 1],$BC21,Table169[Team 2],DA$3)</f>
        <v>0</v>
      </c>
      <c r="DB21" s="19">
        <f>SUMIFS(Table169[Team 2 GD],Table169[Team 2],$BC21,Table169[Team 1],DB$3)+SUMIFS(Table169[Team 1 GD],Table169[Team 1],$BC21,Table169[Team 2],DB$3)</f>
        <v>0</v>
      </c>
      <c r="DC21" s="19">
        <f>SUMIFS(Table169[Team 2 GD],Table169[Team 2],$BC21,Table169[Team 1],DC$3)+SUMIFS(Table169[Team 1 GD],Table169[Team 1],$BC21,Table169[Team 2],DC$3)</f>
        <v>0</v>
      </c>
      <c r="DD21" s="19">
        <f>SUMIFS(Table169[Team 2 GD],Table169[Team 2],$BC21,Table169[Team 1],DD$3)+SUMIFS(Table169[Team 1 GD],Table169[Team 1],$BC21,Table169[Team 2],DD$3)</f>
        <v>0</v>
      </c>
      <c r="DE21" s="19">
        <f>SUMIFS(Table169[Team 2 GD],Table169[Team 2],$BC21,Table169[Team 1],DE$3)+SUMIFS(Table169[Team 1 GD],Table169[Team 1],$BC21,Table169[Team 2],DE$3)</f>
        <v>0</v>
      </c>
      <c r="DF21" s="19">
        <f>SUMIFS(Table169[Team 2 GD],Table169[Team 2],$BC21,Table169[Team 1],DF$3)+SUMIFS(Table169[Team 1 GD],Table169[Team 1],$BC21,Table169[Team 2],DF$3)</f>
        <v>0</v>
      </c>
      <c r="DG21" s="19">
        <f>SUMIFS(Table169[Team 2 GD],Table169[Team 2],$BC21,Table169[Team 1],DG$3)+SUMIFS(Table169[Team 1 GD],Table169[Team 1],$BC21,Table169[Team 2],DG$3)</f>
        <v>0</v>
      </c>
      <c r="DH21" s="19">
        <f>SUMIFS(Table169[Team 2 GD],Table169[Team 2],$BC21,Table169[Team 1],DH$3)+SUMIFS(Table169[Team 1 GD],Table169[Team 1],$BC21,Table169[Team 2],DH$3)</f>
        <v>0</v>
      </c>
      <c r="DI21" s="19">
        <f>SUMIFS(Table169[Team 2 GD],Table169[Team 2],$BC21,Table169[Team 1],DI$3)+SUMIFS(Table169[Team 1 GD],Table169[Team 1],$BC21,Table169[Team 2],DI$3)</f>
        <v>0</v>
      </c>
      <c r="DJ21" s="19">
        <f>SUMIFS(Table169[Team 2 GD],Table169[Team 2],$BC21,Table169[Team 1],DJ$3)+SUMIFS(Table169[Team 1 GD],Table169[Team 1],$BC21,Table169[Team 2],DJ$3)</f>
        <v>0</v>
      </c>
      <c r="DK21" s="19">
        <f>SUMIFS(Table169[Team 2 GD],Table169[Team 2],$BC21,Table169[Team 1],DK$3)+SUMIFS(Table169[Team 1 GD],Table169[Team 1],$BC21,Table169[Team 2],DK$3)</f>
        <v>0</v>
      </c>
      <c r="DL21" s="19">
        <f>SUMIFS(Table169[Team 2 GD],Table169[Team 2],$BC21,Table169[Team 1],DL$3)+SUMIFS(Table169[Team 1 GD],Table169[Team 1],$BC21,Table169[Team 2],DL$3)</f>
        <v>0</v>
      </c>
      <c r="DM21" s="19">
        <f>SUMIFS(Table169[Team 2 GD],Table169[Team 2],$BC21,Table169[Team 1],DM$3)+SUMIFS(Table169[Team 1 GD],Table169[Team 1],$BC21,Table169[Team 2],DM$3)</f>
        <v>0</v>
      </c>
      <c r="DN21" s="19">
        <f>SUMIFS(Table169[Team 2 GD],Table169[Team 2],$BC21,Table169[Team 1],DN$3)+SUMIFS(Table169[Team 1 GD],Table169[Team 1],$BC21,Table169[Team 2],DN$3)</f>
        <v>0</v>
      </c>
      <c r="DO21" s="19">
        <f>SUMIFS(Table169[Team 2 GD],Table169[Team 2],$BC21,Table169[Team 1],DO$3)+SUMIFS(Table169[Team 1 GD],Table169[Team 1],$BC21,Table169[Team 2],DO$3)</f>
        <v>0</v>
      </c>
      <c r="DP21" s="19">
        <f>SUMIFS(Table169[Team 2 GD],Table169[Team 2],$BC21,Table169[Team 1],DP$3)+SUMIFS(Table169[Team 1 GD],Table169[Team 1],$BC21,Table169[Team 2],DP$3)</f>
        <v>0</v>
      </c>
      <c r="DQ21" s="19">
        <f>SUMIFS(Table169[Team 2 GD],Table169[Team 2],$BC21,Table169[Team 1],DQ$3)+SUMIFS(Table169[Team 1 GD],Table169[Team 1],$BC21,Table169[Team 2],DQ$3)</f>
        <v>0</v>
      </c>
      <c r="DS21" s="17" t="s">
        <v>87</v>
      </c>
      <c r="DT21" s="19">
        <f>SUMIFS(Table169[Team 2 Goals],Table169[Team 2],$BC21,Table169[Team 1],DT$3)+SUMIFS(Table169[Team 1 Goals],Table169[Team 1],$BC21,Table169[Team 2],DT$3)</f>
        <v>0</v>
      </c>
      <c r="DU21" s="19">
        <f>SUMIFS(Table169[Team 2 Goals],Table169[Team 2],$BC21,Table169[Team 1],DU$3)+SUMIFS(Table169[Team 1 Goals],Table169[Team 1],$BC21,Table169[Team 2],DU$3)</f>
        <v>0</v>
      </c>
      <c r="DV21" s="19">
        <f>SUMIFS(Table169[Team 2 Goals],Table169[Team 2],$BC21,Table169[Team 1],DV$3)+SUMIFS(Table169[Team 1 Goals],Table169[Team 1],$BC21,Table169[Team 2],DV$3)</f>
        <v>0</v>
      </c>
      <c r="DW21" s="19">
        <f>SUMIFS(Table169[Team 2 Goals],Table169[Team 2],$BC21,Table169[Team 1],DW$3)+SUMIFS(Table169[Team 1 Goals],Table169[Team 1],$BC21,Table169[Team 2],DW$3)</f>
        <v>0</v>
      </c>
      <c r="DX21" s="19">
        <f>SUMIFS(Table169[Team 2 Goals],Table169[Team 2],$BC21,Table169[Team 1],DX$3)+SUMIFS(Table169[Team 1 Goals],Table169[Team 1],$BC21,Table169[Team 2],DX$3)</f>
        <v>0</v>
      </c>
      <c r="DY21" s="19">
        <f>SUMIFS(Table169[Team 2 Goals],Table169[Team 2],$BC21,Table169[Team 1],DY$3)+SUMIFS(Table169[Team 1 Goals],Table169[Team 1],$BC21,Table169[Team 2],DY$3)</f>
        <v>0</v>
      </c>
      <c r="DZ21" s="19">
        <f>SUMIFS(Table169[Team 2 Goals],Table169[Team 2],$BC21,Table169[Team 1],DZ$3)+SUMIFS(Table169[Team 1 Goals],Table169[Team 1],$BC21,Table169[Team 2],DZ$3)</f>
        <v>0</v>
      </c>
      <c r="EA21" s="19">
        <f>SUMIFS(Table169[Team 2 Goals],Table169[Team 2],$BC21,Table169[Team 1],EA$3)+SUMIFS(Table169[Team 1 Goals],Table169[Team 1],$BC21,Table169[Team 2],EA$3)</f>
        <v>0</v>
      </c>
      <c r="EB21" s="19">
        <f>SUMIFS(Table169[Team 2 Goals],Table169[Team 2],$BC21,Table169[Team 1],EB$3)+SUMIFS(Table169[Team 1 Goals],Table169[Team 1],$BC21,Table169[Team 2],EB$3)</f>
        <v>0</v>
      </c>
      <c r="EC21" s="19">
        <f>SUMIFS(Table169[Team 2 Goals],Table169[Team 2],$BC21,Table169[Team 1],EC$3)+SUMIFS(Table169[Team 1 Goals],Table169[Team 1],$BC21,Table169[Team 2],EC$3)</f>
        <v>0</v>
      </c>
      <c r="ED21" s="19">
        <f>SUMIFS(Table169[Team 2 Goals],Table169[Team 2],$BC21,Table169[Team 1],ED$3)+SUMIFS(Table169[Team 1 Goals],Table169[Team 1],$BC21,Table169[Team 2],ED$3)</f>
        <v>0</v>
      </c>
      <c r="EE21" s="19">
        <f>SUMIFS(Table169[Team 2 Goals],Table169[Team 2],$BC21,Table169[Team 1],EE$3)+SUMIFS(Table169[Team 1 Goals],Table169[Team 1],$BC21,Table169[Team 2],EE$3)</f>
        <v>0</v>
      </c>
      <c r="EF21" s="19">
        <f>SUMIFS(Table169[Team 2 Goals],Table169[Team 2],$BC21,Table169[Team 1],EF$3)+SUMIFS(Table169[Team 1 Goals],Table169[Team 1],$BC21,Table169[Team 2],EF$3)</f>
        <v>0</v>
      </c>
      <c r="EG21" s="19">
        <f>SUMIFS(Table169[Team 2 Goals],Table169[Team 2],$BC21,Table169[Team 1],EG$3)+SUMIFS(Table169[Team 1 Goals],Table169[Team 1],$BC21,Table169[Team 2],EG$3)</f>
        <v>0</v>
      </c>
      <c r="EH21" s="19">
        <f>SUMIFS(Table169[Team 2 Goals],Table169[Team 2],$BC21,Table169[Team 1],EH$3)+SUMIFS(Table169[Team 1 Goals],Table169[Team 1],$BC21,Table169[Team 2],EH$3)</f>
        <v>0</v>
      </c>
      <c r="EI21" s="19">
        <f>SUMIFS(Table169[Team 2 Goals],Table169[Team 2],$BC21,Table169[Team 1],EI$3)+SUMIFS(Table169[Team 1 Goals],Table169[Team 1],$BC21,Table169[Team 2],EI$3)</f>
        <v>0</v>
      </c>
      <c r="EJ21" s="19">
        <f>SUMIFS(Table169[Team 2 Goals],Table169[Team 2],$BC21,Table169[Team 1],EJ$3)+SUMIFS(Table169[Team 1 Goals],Table169[Team 1],$BC21,Table169[Team 2],EJ$3)</f>
        <v>0</v>
      </c>
      <c r="EK21" s="19">
        <f>SUMIFS(Table169[Team 2 Goals],Table169[Team 2],$BC21,Table169[Team 1],EK$3)+SUMIFS(Table169[Team 1 Goals],Table169[Team 1],$BC21,Table169[Team 2],EK$3)</f>
        <v>0</v>
      </c>
      <c r="EL21" s="19">
        <f>SUMIFS(Table169[Team 2 Goals],Table169[Team 2],$BC21,Table169[Team 1],EL$3)+SUMIFS(Table169[Team 1 Goals],Table169[Team 1],$BC21,Table169[Team 2],EL$3)</f>
        <v>0</v>
      </c>
      <c r="EM21" s="19">
        <f>SUMIFS(Table169[Team 2 Goals],Table169[Team 2],$BC21,Table169[Team 1],EM$3)+SUMIFS(Table169[Team 1 Goals],Table169[Team 1],$BC21,Table169[Team 2],EM$3)</f>
        <v>0</v>
      </c>
      <c r="EN21" s="19">
        <f>SUMIFS(Table169[Team 2 Goals],Table169[Team 2],$BC21,Table169[Team 1],EN$3)+SUMIFS(Table169[Team 1 Goals],Table169[Team 1],$BC21,Table169[Team 2],EN$3)</f>
        <v>0</v>
      </c>
      <c r="EO21" s="19">
        <f>SUMIFS(Table169[Team 2 Goals],Table169[Team 2],$BC21,Table169[Team 1],EO$3)+SUMIFS(Table169[Team 1 Goals],Table169[Team 1],$BC21,Table169[Team 2],EO$3)</f>
        <v>0</v>
      </c>
      <c r="EP21" s="19">
        <f>SUMIFS(Table169[Team 2 Goals],Table169[Team 2],$BC21,Table169[Team 1],EP$3)+SUMIFS(Table169[Team 1 Goals],Table169[Team 1],$BC21,Table169[Team 2],EP$3)</f>
        <v>0</v>
      </c>
      <c r="EQ21" s="19">
        <f>SUMIFS(Table169[Team 2 Goals],Table169[Team 2],$BC21,Table169[Team 1],EQ$3)+SUMIFS(Table169[Team 1 Goals],Table169[Team 1],$BC21,Table169[Team 2],EQ$3)</f>
        <v>0</v>
      </c>
      <c r="ER21" s="19">
        <f>SUMIFS(Table169[Team 2 Goals],Table169[Team 2],$BC21,Table169[Team 1],ER$3)+SUMIFS(Table169[Team 1 Goals],Table169[Team 1],$BC21,Table169[Team 2],ER$3)</f>
        <v>0</v>
      </c>
      <c r="ES21" s="19">
        <f>SUMIFS(Table169[Team 2 Goals],Table169[Team 2],$BC21,Table169[Team 1],ES$3)+SUMIFS(Table169[Team 1 Goals],Table169[Team 1],$BC21,Table169[Team 2],ES$3)</f>
        <v>0</v>
      </c>
      <c r="ET21" s="19">
        <f>SUMIFS(Table169[Team 2 Goals],Table169[Team 2],$BC21,Table169[Team 1],ET$3)+SUMIFS(Table169[Team 1 Goals],Table169[Team 1],$BC21,Table169[Team 2],ET$3)</f>
        <v>0</v>
      </c>
      <c r="EU21" s="19">
        <f>SUMIFS(Table169[Team 2 Goals],Table169[Team 2],$BC21,Table169[Team 1],EU$3)+SUMIFS(Table169[Team 1 Goals],Table169[Team 1],$BC21,Table169[Team 2],EU$3)</f>
        <v>0</v>
      </c>
      <c r="EV21" s="19">
        <f>SUMIFS(Table169[Team 2 Goals],Table169[Team 2],$BC21,Table169[Team 1],EV$3)+SUMIFS(Table169[Team 1 Goals],Table169[Team 1],$BC21,Table169[Team 2],EV$3)</f>
        <v>0</v>
      </c>
      <c r="EW21" s="19">
        <f>SUMIFS(Table169[Team 2 Goals],Table169[Team 2],$BC21,Table169[Team 1],EW$3)+SUMIFS(Table169[Team 1 Goals],Table169[Team 1],$BC21,Table169[Team 2],EW$3)</f>
        <v>0</v>
      </c>
      <c r="EX21" s="19">
        <f>SUMIFS(Table169[Team 2 Goals],Table169[Team 2],$BC21,Table169[Team 1],EX$3)+SUMIFS(Table169[Team 1 Goals],Table169[Team 1],$BC21,Table169[Team 2],EX$3)</f>
        <v>0</v>
      </c>
      <c r="EY21" s="19">
        <f>SUMIFS(Table169[Team 2 Goals],Table169[Team 2],$BC21,Table169[Team 1],EY$3)+SUMIFS(Table169[Team 1 Goals],Table169[Team 1],$BC21,Table169[Team 2],EY$3)</f>
        <v>0</v>
      </c>
      <c r="FA21" s="72"/>
      <c r="FB21" s="72"/>
    </row>
    <row r="22" spans="1:160" s="17" customFormat="1" ht="30" customHeight="1" thickBot="1" x14ac:dyDescent="0.3">
      <c r="A22" s="70"/>
      <c r="B22" s="5">
        <v>19</v>
      </c>
      <c r="C22" s="5" t="s">
        <v>1</v>
      </c>
      <c r="D22" s="28">
        <v>44890</v>
      </c>
      <c r="E22" s="5" t="s">
        <v>13</v>
      </c>
      <c r="F22" s="29">
        <v>0.79166666666666663</v>
      </c>
      <c r="G22" s="30">
        <f t="shared" si="0"/>
        <v>44890.333333333328</v>
      </c>
      <c r="H22" s="5" t="s">
        <v>32</v>
      </c>
      <c r="I22" s="67"/>
      <c r="J22" s="5" t="str">
        <f>IF(Table169[[#This Row],[SCORE]]="","",IF(O22=P22,"Draw",IF(O22&gt;P22,K22,L22)))</f>
        <v/>
      </c>
      <c r="K22" s="17" t="str">
        <f>IF(Table169[[#This Row],[TEAMS]]="","",LEFT(H22,FIND(" -",H22,1)-1))</f>
        <v>Netherlands</v>
      </c>
      <c r="L22" s="17" t="str">
        <f>IF(Table169[[#This Row],[TEAMS]]="","",MID(H22,FIND("-",H22,1)+2,LEN(H22)-FIND("-",H22,1)+2))</f>
        <v>Ecuador</v>
      </c>
      <c r="M22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22" s="17" t="str">
        <f>IF(Table169[[#This Row],[Winner]]=Table169[[#This Row],[Team 1]],Table169[[#This Row],[Team 2]],IF(Table169[[#This Row],[Winner]]=Table169[[#This Row],[Team 2]],Table169[[#This Row],[Team 1]],""))</f>
        <v/>
      </c>
      <c r="O22" s="17" t="str">
        <f>IF(Table169[[#This Row],[SCORE]]="","",LEFT(I22,FIND(":",I22,1)-1)*1)</f>
        <v/>
      </c>
      <c r="P22" s="17" t="str">
        <f>IF(Table169[[#This Row],[SCORE]]="","",MID(I22,FIND(":",I22,1)+1,LEN(I22)-FIND(":",I22,1)+1)*1)</f>
        <v/>
      </c>
      <c r="Q22" s="17" t="str">
        <f>IF(OR(Table169[[#This Row],[Team 1 Goals]]="",Table169[[#This Row],[Team 2 Goals]]=""),"",Table169[[#This Row],[Team 1 Goals]]-Table169[[#This Row],[Team 2 Goals]])</f>
        <v/>
      </c>
      <c r="R22" s="17" t="str">
        <f>IF(OR(Table169[[#This Row],[Team 1 Goals]]="",Table169[[#This Row],[Team 2 Goals]]=""),"",Table169[[#This Row],[Team 2 Goals]]-Table169[[#This Row],[Team 1 Goals]])</f>
        <v/>
      </c>
      <c r="S22" s="17" t="str">
        <f>IF(Table169[[#This Row],[SCORE]]="","",IF(Table169[[#This Row],[WINNER / RESULT]]="Draw",1,IF(Table169[[#This Row],[WINNER / RESULT]]=Table169[[#This Row],[Team 1]],3,0)))</f>
        <v/>
      </c>
      <c r="T22" s="17" t="str">
        <f>IF(Table169[[#This Row],[SCORE]]="","",IF(Table169[[#This Row],[WINNER / RESULT]]="Draw",1,IF(Table169[[#This Row],[WINNER / RESULT]]=Table169[[#This Row],[Team 2]],3,0)))</f>
        <v/>
      </c>
      <c r="Z22" s="4"/>
      <c r="AI22" s="17" t="s">
        <v>22</v>
      </c>
      <c r="AJ22" s="17" t="s">
        <v>100</v>
      </c>
      <c r="AK22" s="17">
        <f>COUNTIF(Table169[Winner],AJ22)</f>
        <v>0</v>
      </c>
      <c r="AL22" s="17">
        <f>COUNTIFS(Table169[Team 2],AJ22,Table169[WINNER / RESULT],"Draw")+COUNTIFS(Table169[Team 1],AJ22,Table169[WINNER / RESULT],"Draw")</f>
        <v>0</v>
      </c>
      <c r="AM22" s="17">
        <f>COUNTIF(Table169[Loser],AJ22)</f>
        <v>0</v>
      </c>
      <c r="AN22" s="17">
        <f>AL22+(3*AK22)</f>
        <v>0</v>
      </c>
      <c r="AO22" s="17">
        <f>SUMIFS(Table169[Team 1 Goals],Table169[Team 1],AJ22)+SUMIFS(Table169[Team 2 Goals],Table169[Team 2],AJ22)</f>
        <v>0</v>
      </c>
      <c r="AP22" s="17">
        <f>SUMIFS(Table169[Team 2 Goals],Table169[Team 1],AJ22)+SUMIFS(Table169[Team 1 Goals],Table169[Team 2],AJ22)</f>
        <v>0</v>
      </c>
      <c r="AQ22" s="17">
        <f>AO22-AP22</f>
        <v>0</v>
      </c>
      <c r="AR22" s="17">
        <f ca="1">RANK(BA22,$BA$19:$BA$22,1)</f>
        <v>4</v>
      </c>
      <c r="AS22" s="17" t="str">
        <f t="shared" si="1"/>
        <v/>
      </c>
      <c r="AT22" s="17" t="str">
        <f ca="1">IF(AS22="",AR22&amp;AI22,AS22&amp;AI22)</f>
        <v>4D</v>
      </c>
      <c r="AU22" s="17">
        <f>RANK(AN22,AN19:AN22)+(RANK(AQ22,AQ19:AQ22)/10)+(RANK(AO22,AO19:AO22)/100)</f>
        <v>1.1100000000000001</v>
      </c>
      <c r="AV22" s="17">
        <f>RANK(AU22,$AU$19:$AU$22,1)</f>
        <v>1</v>
      </c>
      <c r="AW22" s="17" cm="1">
        <f t="array" aca="1" ref="AW22" ca="1">SUMPRODUCT((OFFSET($BD$3:$CI$3,MATCH($AJ22,$BC$4:$BC$35,0),0))*((IF($AV20=$AV22,$BD$3:$CI$3=$AJ20,0))+(IF($AV19=$AV22,$BD$3:$CI$3=$AJ19,0))+(IF($AV21=$AV22,$BD$3:$CI$3=$AJ21,0))))</f>
        <v>0</v>
      </c>
      <c r="AX22" s="17" cm="1">
        <f t="array" aca="1" ref="AX22" ca="1">SUMPRODUCT((OFFSET($CL$3:$DQ$3,MATCH($AJ22,$CK$4:$CK$35,0),0))*((IF($AV20=$AV22,$CL$3:$DQ$3=$AJ20,0))+(IF($AV19=$AV22,$CL$3:$DQ$3=$AJ19,0))+(IF($AV21=$AV22,$CL$3:$DQ$3=$AJ21,0))))</f>
        <v>0</v>
      </c>
      <c r="AY22" s="17" cm="1">
        <f t="array" aca="1" ref="AY22" ca="1">SUMPRODUCT((OFFSET($DT$3:$EY$3,MATCH($AJ22,$DS$4:$DS$35,0),0))*((IF($AV20=$AV22,$DT$3:$EY$3=$AJ20,0))+(IF($AV19=$AV22,$DT$3:$EY$3=$AJ19,0))+(IF($AV21=$AV22,$DT$3:$EY$3=$AJ21,0))))</f>
        <v>0</v>
      </c>
      <c r="AZ22" s="17">
        <f ca="1">(AW22/1000)+(AX22/10000)+(AY22/100000)+(ROW(AY19)/10000000)</f>
        <v>1.9E-6</v>
      </c>
      <c r="BA22" s="17">
        <f ca="1">+AU22-AZ22</f>
        <v>1.1099981000000001</v>
      </c>
      <c r="BC22" s="17" t="s">
        <v>90</v>
      </c>
      <c r="BD22" s="19">
        <f>SUMIFS(Table169[Team 2 Points],Table169[Team 2],$BC22,Table169[Team 1],BD$3)+SUMIFS(Table169[Team 1 Points],Table169[Team 1],$BC22,Table169[Team 2],BD$3)</f>
        <v>0</v>
      </c>
      <c r="BE22" s="19">
        <f>SUMIFS(Table169[Team 2 Points],Table169[Team 2],$BC22,Table169[Team 1],BE$3)+SUMIFS(Table169[Team 1 Points],Table169[Team 1],$BC22,Table169[Team 2],BE$3)</f>
        <v>0</v>
      </c>
      <c r="BF22" s="19">
        <f>SUMIFS(Table169[Team 2 Points],Table169[Team 2],$BC22,Table169[Team 1],BF$3)+SUMIFS(Table169[Team 1 Points],Table169[Team 1],$BC22,Table169[Team 2],BF$3)</f>
        <v>0</v>
      </c>
      <c r="BG22" s="19">
        <f>SUMIFS(Table169[Team 2 Points],Table169[Team 2],$BC22,Table169[Team 1],BG$3)+SUMIFS(Table169[Team 1 Points],Table169[Team 1],$BC22,Table169[Team 2],BG$3)</f>
        <v>0</v>
      </c>
      <c r="BH22" s="19">
        <f>SUMIFS(Table169[Team 2 Points],Table169[Team 2],$BC22,Table169[Team 1],BH$3)+SUMIFS(Table169[Team 1 Points],Table169[Team 1],$BC22,Table169[Team 2],BH$3)</f>
        <v>0</v>
      </c>
      <c r="BI22" s="19">
        <f>SUMIFS(Table169[Team 2 Points],Table169[Team 2],$BC22,Table169[Team 1],BI$3)+SUMIFS(Table169[Team 1 Points],Table169[Team 1],$BC22,Table169[Team 2],BI$3)</f>
        <v>0</v>
      </c>
      <c r="BJ22" s="19">
        <f>SUMIFS(Table169[Team 2 Points],Table169[Team 2],$BC22,Table169[Team 1],BJ$3)+SUMIFS(Table169[Team 1 Points],Table169[Team 1],$BC22,Table169[Team 2],BJ$3)</f>
        <v>0</v>
      </c>
      <c r="BK22" s="19">
        <f>SUMIFS(Table169[Team 2 Points],Table169[Team 2],$BC22,Table169[Team 1],BK$3)+SUMIFS(Table169[Team 1 Points],Table169[Team 1],$BC22,Table169[Team 2],BK$3)</f>
        <v>0</v>
      </c>
      <c r="BL22" s="19">
        <f>SUMIFS(Table169[Team 2 Points],Table169[Team 2],$BC22,Table169[Team 1],BL$3)+SUMIFS(Table169[Team 1 Points],Table169[Team 1],$BC22,Table169[Team 2],BL$3)</f>
        <v>0</v>
      </c>
      <c r="BM22" s="19">
        <f>SUMIFS(Table169[Team 2 Points],Table169[Team 2],$BC22,Table169[Team 1],BM$3)+SUMIFS(Table169[Team 1 Points],Table169[Team 1],$BC22,Table169[Team 2],BM$3)</f>
        <v>0</v>
      </c>
      <c r="BN22" s="19">
        <f>SUMIFS(Table169[Team 2 Points],Table169[Team 2],$BC22,Table169[Team 1],BN$3)+SUMIFS(Table169[Team 1 Points],Table169[Team 1],$BC22,Table169[Team 2],BN$3)</f>
        <v>0</v>
      </c>
      <c r="BO22" s="19">
        <f>SUMIFS(Table169[Team 2 Points],Table169[Team 2],$BC22,Table169[Team 1],BO$3)+SUMIFS(Table169[Team 1 Points],Table169[Team 1],$BC22,Table169[Team 2],BO$3)</f>
        <v>0</v>
      </c>
      <c r="BP22" s="19">
        <f>SUMIFS(Table169[Team 2 Points],Table169[Team 2],$BC22,Table169[Team 1],BP$3)+SUMIFS(Table169[Team 1 Points],Table169[Team 1],$BC22,Table169[Team 2],BP$3)</f>
        <v>0</v>
      </c>
      <c r="BQ22" s="19">
        <f>SUMIFS(Table169[Team 2 Points],Table169[Team 2],$BC22,Table169[Team 1],BQ$3)+SUMIFS(Table169[Team 1 Points],Table169[Team 1],$BC22,Table169[Team 2],BQ$3)</f>
        <v>0</v>
      </c>
      <c r="BR22" s="19">
        <f>SUMIFS(Table169[Team 2 Points],Table169[Team 2],$BC22,Table169[Team 1],BR$3)+SUMIFS(Table169[Team 1 Points],Table169[Team 1],$BC22,Table169[Team 2],BR$3)</f>
        <v>0</v>
      </c>
      <c r="BS22" s="19">
        <f>SUMIFS(Table169[Team 2 Points],Table169[Team 2],$BC22,Table169[Team 1],BS$3)+SUMIFS(Table169[Team 1 Points],Table169[Team 1],$BC22,Table169[Team 2],BS$3)</f>
        <v>0</v>
      </c>
      <c r="BT22" s="19">
        <f>SUMIFS(Table169[Team 2 Points],Table169[Team 2],$BC22,Table169[Team 1],BT$3)+SUMIFS(Table169[Team 1 Points],Table169[Team 1],$BC22,Table169[Team 2],BT$3)</f>
        <v>0</v>
      </c>
      <c r="BU22" s="19">
        <f>SUMIFS(Table169[Team 2 Points],Table169[Team 2],$BC22,Table169[Team 1],BU$3)+SUMIFS(Table169[Team 1 Points],Table169[Team 1],$BC22,Table169[Team 2],BU$3)</f>
        <v>0</v>
      </c>
      <c r="BV22" s="19">
        <f>SUMIFS(Table169[Team 2 Points],Table169[Team 2],$BC22,Table169[Team 1],BV$3)+SUMIFS(Table169[Team 1 Points],Table169[Team 1],$BC22,Table169[Team 2],BV$3)</f>
        <v>0</v>
      </c>
      <c r="BW22" s="19">
        <f>SUMIFS(Table169[Team 2 Points],Table169[Team 2],$BC22,Table169[Team 1],BW$3)+SUMIFS(Table169[Team 1 Points],Table169[Team 1],$BC22,Table169[Team 2],BW$3)</f>
        <v>0</v>
      </c>
      <c r="BX22" s="19">
        <f>SUMIFS(Table169[Team 2 Points],Table169[Team 2],$BC22,Table169[Team 1],BX$3)+SUMIFS(Table169[Team 1 Points],Table169[Team 1],$BC22,Table169[Team 2],BX$3)</f>
        <v>0</v>
      </c>
      <c r="BY22" s="19">
        <f>SUMIFS(Table169[Team 2 Points],Table169[Team 2],$BC22,Table169[Team 1],BY$3)+SUMIFS(Table169[Team 1 Points],Table169[Team 1],$BC22,Table169[Team 2],BY$3)</f>
        <v>0</v>
      </c>
      <c r="BZ22" s="19">
        <f>SUMIFS(Table169[Team 2 Points],Table169[Team 2],$BC22,Table169[Team 1],BZ$3)+SUMIFS(Table169[Team 1 Points],Table169[Team 1],$BC22,Table169[Team 2],BZ$3)</f>
        <v>0</v>
      </c>
      <c r="CA22" s="19">
        <f>SUMIFS(Table169[Team 2 Points],Table169[Team 2],$BC22,Table169[Team 1],CA$3)+SUMIFS(Table169[Team 1 Points],Table169[Team 1],$BC22,Table169[Team 2],CA$3)</f>
        <v>0</v>
      </c>
      <c r="CB22" s="19">
        <f>SUMIFS(Table169[Team 2 Points],Table169[Team 2],$BC22,Table169[Team 1],CB$3)+SUMIFS(Table169[Team 1 Points],Table169[Team 1],$BC22,Table169[Team 2],CB$3)</f>
        <v>0</v>
      </c>
      <c r="CC22" s="19">
        <f>SUMIFS(Table169[Team 2 Points],Table169[Team 2],$BC22,Table169[Team 1],CC$3)+SUMIFS(Table169[Team 1 Points],Table169[Team 1],$BC22,Table169[Team 2],CC$3)</f>
        <v>0</v>
      </c>
      <c r="CD22" s="19">
        <f>SUMIFS(Table169[Team 2 Points],Table169[Team 2],$BC22,Table169[Team 1],CD$3)+SUMIFS(Table169[Team 1 Points],Table169[Team 1],$BC22,Table169[Team 2],CD$3)</f>
        <v>0</v>
      </c>
      <c r="CE22" s="19">
        <f>SUMIFS(Table169[Team 2 Points],Table169[Team 2],$BC22,Table169[Team 1],CE$3)+SUMIFS(Table169[Team 1 Points],Table169[Team 1],$BC22,Table169[Team 2],CE$3)</f>
        <v>0</v>
      </c>
      <c r="CF22" s="19">
        <f>SUMIFS(Table169[Team 2 Points],Table169[Team 2],$BC22,Table169[Team 1],CF$3)+SUMIFS(Table169[Team 1 Points],Table169[Team 1],$BC22,Table169[Team 2],CF$3)</f>
        <v>0</v>
      </c>
      <c r="CG22" s="19">
        <f>SUMIFS(Table169[Team 2 Points],Table169[Team 2],$BC22,Table169[Team 1],CG$3)+SUMIFS(Table169[Team 1 Points],Table169[Team 1],$BC22,Table169[Team 2],CG$3)</f>
        <v>0</v>
      </c>
      <c r="CH22" s="19">
        <f>SUMIFS(Table169[Team 2 Points],Table169[Team 2],$BC22,Table169[Team 1],CH$3)+SUMIFS(Table169[Team 1 Points],Table169[Team 1],$BC22,Table169[Team 2],CH$3)</f>
        <v>0</v>
      </c>
      <c r="CI22" s="19">
        <f>SUMIFS(Table169[Team 2 Points],Table169[Team 2],$BC22,Table169[Team 1],CI$3)+SUMIFS(Table169[Team 1 Points],Table169[Team 1],$BC22,Table169[Team 2],CI$3)</f>
        <v>0</v>
      </c>
      <c r="CK22" s="17" t="s">
        <v>90</v>
      </c>
      <c r="CL22" s="19">
        <f>SUMIFS(Table169[Team 2 GD],Table169[Team 2],$BC22,Table169[Team 1],CL$3)+SUMIFS(Table169[Team 1 GD],Table169[Team 1],$BC22,Table169[Team 2],CL$3)</f>
        <v>0</v>
      </c>
      <c r="CM22" s="19">
        <f>SUMIFS(Table169[Team 2 GD],Table169[Team 2],$BC22,Table169[Team 1],CM$3)+SUMIFS(Table169[Team 1 GD],Table169[Team 1],$BC22,Table169[Team 2],CM$3)</f>
        <v>0</v>
      </c>
      <c r="CN22" s="19">
        <f>SUMIFS(Table169[Team 2 GD],Table169[Team 2],$BC22,Table169[Team 1],CN$3)+SUMIFS(Table169[Team 1 GD],Table169[Team 1],$BC22,Table169[Team 2],CN$3)</f>
        <v>0</v>
      </c>
      <c r="CO22" s="19">
        <f>SUMIFS(Table169[Team 2 GD],Table169[Team 2],$BC22,Table169[Team 1],CO$3)+SUMIFS(Table169[Team 1 GD],Table169[Team 1],$BC22,Table169[Team 2],CO$3)</f>
        <v>0</v>
      </c>
      <c r="CP22" s="19">
        <f>SUMIFS(Table169[Team 2 GD],Table169[Team 2],$BC22,Table169[Team 1],CP$3)+SUMIFS(Table169[Team 1 GD],Table169[Team 1],$BC22,Table169[Team 2],CP$3)</f>
        <v>0</v>
      </c>
      <c r="CQ22" s="19">
        <f>SUMIFS(Table169[Team 2 GD],Table169[Team 2],$BC22,Table169[Team 1],CQ$3)+SUMIFS(Table169[Team 1 GD],Table169[Team 1],$BC22,Table169[Team 2],CQ$3)</f>
        <v>0</v>
      </c>
      <c r="CR22" s="19">
        <f>SUMIFS(Table169[Team 2 GD],Table169[Team 2],$BC22,Table169[Team 1],CR$3)+SUMIFS(Table169[Team 1 GD],Table169[Team 1],$BC22,Table169[Team 2],CR$3)</f>
        <v>0</v>
      </c>
      <c r="CS22" s="19">
        <f>SUMIFS(Table169[Team 2 GD],Table169[Team 2],$BC22,Table169[Team 1],CS$3)+SUMIFS(Table169[Team 1 GD],Table169[Team 1],$BC22,Table169[Team 2],CS$3)</f>
        <v>0</v>
      </c>
      <c r="CT22" s="19">
        <f>SUMIFS(Table169[Team 2 GD],Table169[Team 2],$BC22,Table169[Team 1],CT$3)+SUMIFS(Table169[Team 1 GD],Table169[Team 1],$BC22,Table169[Team 2],CT$3)</f>
        <v>0</v>
      </c>
      <c r="CU22" s="19">
        <f>SUMIFS(Table169[Team 2 GD],Table169[Team 2],$BC22,Table169[Team 1],CU$3)+SUMIFS(Table169[Team 1 GD],Table169[Team 1],$BC22,Table169[Team 2],CU$3)</f>
        <v>0</v>
      </c>
      <c r="CV22" s="19">
        <f>SUMIFS(Table169[Team 2 GD],Table169[Team 2],$BC22,Table169[Team 1],CV$3)+SUMIFS(Table169[Team 1 GD],Table169[Team 1],$BC22,Table169[Team 2],CV$3)</f>
        <v>0</v>
      </c>
      <c r="CW22" s="19">
        <f>SUMIFS(Table169[Team 2 GD],Table169[Team 2],$BC22,Table169[Team 1],CW$3)+SUMIFS(Table169[Team 1 GD],Table169[Team 1],$BC22,Table169[Team 2],CW$3)</f>
        <v>0</v>
      </c>
      <c r="CX22" s="19">
        <f>SUMIFS(Table169[Team 2 GD],Table169[Team 2],$BC22,Table169[Team 1],CX$3)+SUMIFS(Table169[Team 1 GD],Table169[Team 1],$BC22,Table169[Team 2],CX$3)</f>
        <v>0</v>
      </c>
      <c r="CY22" s="19">
        <f>SUMIFS(Table169[Team 2 GD],Table169[Team 2],$BC22,Table169[Team 1],CY$3)+SUMIFS(Table169[Team 1 GD],Table169[Team 1],$BC22,Table169[Team 2],CY$3)</f>
        <v>0</v>
      </c>
      <c r="CZ22" s="19">
        <f>SUMIFS(Table169[Team 2 GD],Table169[Team 2],$BC22,Table169[Team 1],CZ$3)+SUMIFS(Table169[Team 1 GD],Table169[Team 1],$BC22,Table169[Team 2],CZ$3)</f>
        <v>0</v>
      </c>
      <c r="DA22" s="19">
        <f>SUMIFS(Table169[Team 2 GD],Table169[Team 2],$BC22,Table169[Team 1],DA$3)+SUMIFS(Table169[Team 1 GD],Table169[Team 1],$BC22,Table169[Team 2],DA$3)</f>
        <v>0</v>
      </c>
      <c r="DB22" s="19">
        <f>SUMIFS(Table169[Team 2 GD],Table169[Team 2],$BC22,Table169[Team 1],DB$3)+SUMIFS(Table169[Team 1 GD],Table169[Team 1],$BC22,Table169[Team 2],DB$3)</f>
        <v>0</v>
      </c>
      <c r="DC22" s="19">
        <f>SUMIFS(Table169[Team 2 GD],Table169[Team 2],$BC22,Table169[Team 1],DC$3)+SUMIFS(Table169[Team 1 GD],Table169[Team 1],$BC22,Table169[Team 2],DC$3)</f>
        <v>0</v>
      </c>
      <c r="DD22" s="19">
        <f>SUMIFS(Table169[Team 2 GD],Table169[Team 2],$BC22,Table169[Team 1],DD$3)+SUMIFS(Table169[Team 1 GD],Table169[Team 1],$BC22,Table169[Team 2],DD$3)</f>
        <v>0</v>
      </c>
      <c r="DE22" s="19">
        <f>SUMIFS(Table169[Team 2 GD],Table169[Team 2],$BC22,Table169[Team 1],DE$3)+SUMIFS(Table169[Team 1 GD],Table169[Team 1],$BC22,Table169[Team 2],DE$3)</f>
        <v>0</v>
      </c>
      <c r="DF22" s="19">
        <f>SUMIFS(Table169[Team 2 GD],Table169[Team 2],$BC22,Table169[Team 1],DF$3)+SUMIFS(Table169[Team 1 GD],Table169[Team 1],$BC22,Table169[Team 2],DF$3)</f>
        <v>0</v>
      </c>
      <c r="DG22" s="19">
        <f>SUMIFS(Table169[Team 2 GD],Table169[Team 2],$BC22,Table169[Team 1],DG$3)+SUMIFS(Table169[Team 1 GD],Table169[Team 1],$BC22,Table169[Team 2],DG$3)</f>
        <v>0</v>
      </c>
      <c r="DH22" s="19">
        <f>SUMIFS(Table169[Team 2 GD],Table169[Team 2],$BC22,Table169[Team 1],DH$3)+SUMIFS(Table169[Team 1 GD],Table169[Team 1],$BC22,Table169[Team 2],DH$3)</f>
        <v>0</v>
      </c>
      <c r="DI22" s="19">
        <f>SUMIFS(Table169[Team 2 GD],Table169[Team 2],$BC22,Table169[Team 1],DI$3)+SUMIFS(Table169[Team 1 GD],Table169[Team 1],$BC22,Table169[Team 2],DI$3)</f>
        <v>0</v>
      </c>
      <c r="DJ22" s="19">
        <f>SUMIFS(Table169[Team 2 GD],Table169[Team 2],$BC22,Table169[Team 1],DJ$3)+SUMIFS(Table169[Team 1 GD],Table169[Team 1],$BC22,Table169[Team 2],DJ$3)</f>
        <v>0</v>
      </c>
      <c r="DK22" s="19">
        <f>SUMIFS(Table169[Team 2 GD],Table169[Team 2],$BC22,Table169[Team 1],DK$3)+SUMIFS(Table169[Team 1 GD],Table169[Team 1],$BC22,Table169[Team 2],DK$3)</f>
        <v>0</v>
      </c>
      <c r="DL22" s="19">
        <f>SUMIFS(Table169[Team 2 GD],Table169[Team 2],$BC22,Table169[Team 1],DL$3)+SUMIFS(Table169[Team 1 GD],Table169[Team 1],$BC22,Table169[Team 2],DL$3)</f>
        <v>0</v>
      </c>
      <c r="DM22" s="19">
        <f>SUMIFS(Table169[Team 2 GD],Table169[Team 2],$BC22,Table169[Team 1],DM$3)+SUMIFS(Table169[Team 1 GD],Table169[Team 1],$BC22,Table169[Team 2],DM$3)</f>
        <v>0</v>
      </c>
      <c r="DN22" s="19">
        <f>SUMIFS(Table169[Team 2 GD],Table169[Team 2],$BC22,Table169[Team 1],DN$3)+SUMIFS(Table169[Team 1 GD],Table169[Team 1],$BC22,Table169[Team 2],DN$3)</f>
        <v>0</v>
      </c>
      <c r="DO22" s="19">
        <f>SUMIFS(Table169[Team 2 GD],Table169[Team 2],$BC22,Table169[Team 1],DO$3)+SUMIFS(Table169[Team 1 GD],Table169[Team 1],$BC22,Table169[Team 2],DO$3)</f>
        <v>0</v>
      </c>
      <c r="DP22" s="19">
        <f>SUMIFS(Table169[Team 2 GD],Table169[Team 2],$BC22,Table169[Team 1],DP$3)+SUMIFS(Table169[Team 1 GD],Table169[Team 1],$BC22,Table169[Team 2],DP$3)</f>
        <v>0</v>
      </c>
      <c r="DQ22" s="19">
        <f>SUMIFS(Table169[Team 2 GD],Table169[Team 2],$BC22,Table169[Team 1],DQ$3)+SUMIFS(Table169[Team 1 GD],Table169[Team 1],$BC22,Table169[Team 2],DQ$3)</f>
        <v>0</v>
      </c>
      <c r="DS22" s="17" t="s">
        <v>90</v>
      </c>
      <c r="DT22" s="19">
        <f>SUMIFS(Table169[Team 2 Goals],Table169[Team 2],$BC22,Table169[Team 1],DT$3)+SUMIFS(Table169[Team 1 Goals],Table169[Team 1],$BC22,Table169[Team 2],DT$3)</f>
        <v>0</v>
      </c>
      <c r="DU22" s="19">
        <f>SUMIFS(Table169[Team 2 Goals],Table169[Team 2],$BC22,Table169[Team 1],DU$3)+SUMIFS(Table169[Team 1 Goals],Table169[Team 1],$BC22,Table169[Team 2],DU$3)</f>
        <v>0</v>
      </c>
      <c r="DV22" s="19">
        <f>SUMIFS(Table169[Team 2 Goals],Table169[Team 2],$BC22,Table169[Team 1],DV$3)+SUMIFS(Table169[Team 1 Goals],Table169[Team 1],$BC22,Table169[Team 2],DV$3)</f>
        <v>0</v>
      </c>
      <c r="DW22" s="19">
        <f>SUMIFS(Table169[Team 2 Goals],Table169[Team 2],$BC22,Table169[Team 1],DW$3)+SUMIFS(Table169[Team 1 Goals],Table169[Team 1],$BC22,Table169[Team 2],DW$3)</f>
        <v>0</v>
      </c>
      <c r="DX22" s="19">
        <f>SUMIFS(Table169[Team 2 Goals],Table169[Team 2],$BC22,Table169[Team 1],DX$3)+SUMIFS(Table169[Team 1 Goals],Table169[Team 1],$BC22,Table169[Team 2],DX$3)</f>
        <v>0</v>
      </c>
      <c r="DY22" s="19">
        <f>SUMIFS(Table169[Team 2 Goals],Table169[Team 2],$BC22,Table169[Team 1],DY$3)+SUMIFS(Table169[Team 1 Goals],Table169[Team 1],$BC22,Table169[Team 2],DY$3)</f>
        <v>0</v>
      </c>
      <c r="DZ22" s="19">
        <f>SUMIFS(Table169[Team 2 Goals],Table169[Team 2],$BC22,Table169[Team 1],DZ$3)+SUMIFS(Table169[Team 1 Goals],Table169[Team 1],$BC22,Table169[Team 2],DZ$3)</f>
        <v>0</v>
      </c>
      <c r="EA22" s="19">
        <f>SUMIFS(Table169[Team 2 Goals],Table169[Team 2],$BC22,Table169[Team 1],EA$3)+SUMIFS(Table169[Team 1 Goals],Table169[Team 1],$BC22,Table169[Team 2],EA$3)</f>
        <v>0</v>
      </c>
      <c r="EB22" s="19">
        <f>SUMIFS(Table169[Team 2 Goals],Table169[Team 2],$BC22,Table169[Team 1],EB$3)+SUMIFS(Table169[Team 1 Goals],Table169[Team 1],$BC22,Table169[Team 2],EB$3)</f>
        <v>0</v>
      </c>
      <c r="EC22" s="19">
        <f>SUMIFS(Table169[Team 2 Goals],Table169[Team 2],$BC22,Table169[Team 1],EC$3)+SUMIFS(Table169[Team 1 Goals],Table169[Team 1],$BC22,Table169[Team 2],EC$3)</f>
        <v>0</v>
      </c>
      <c r="ED22" s="19">
        <f>SUMIFS(Table169[Team 2 Goals],Table169[Team 2],$BC22,Table169[Team 1],ED$3)+SUMIFS(Table169[Team 1 Goals],Table169[Team 1],$BC22,Table169[Team 2],ED$3)</f>
        <v>0</v>
      </c>
      <c r="EE22" s="19">
        <f>SUMIFS(Table169[Team 2 Goals],Table169[Team 2],$BC22,Table169[Team 1],EE$3)+SUMIFS(Table169[Team 1 Goals],Table169[Team 1],$BC22,Table169[Team 2],EE$3)</f>
        <v>0</v>
      </c>
      <c r="EF22" s="19">
        <f>SUMIFS(Table169[Team 2 Goals],Table169[Team 2],$BC22,Table169[Team 1],EF$3)+SUMIFS(Table169[Team 1 Goals],Table169[Team 1],$BC22,Table169[Team 2],EF$3)</f>
        <v>0</v>
      </c>
      <c r="EG22" s="19">
        <f>SUMIFS(Table169[Team 2 Goals],Table169[Team 2],$BC22,Table169[Team 1],EG$3)+SUMIFS(Table169[Team 1 Goals],Table169[Team 1],$BC22,Table169[Team 2],EG$3)</f>
        <v>0</v>
      </c>
      <c r="EH22" s="19">
        <f>SUMIFS(Table169[Team 2 Goals],Table169[Team 2],$BC22,Table169[Team 1],EH$3)+SUMIFS(Table169[Team 1 Goals],Table169[Team 1],$BC22,Table169[Team 2],EH$3)</f>
        <v>0</v>
      </c>
      <c r="EI22" s="19">
        <f>SUMIFS(Table169[Team 2 Goals],Table169[Team 2],$BC22,Table169[Team 1],EI$3)+SUMIFS(Table169[Team 1 Goals],Table169[Team 1],$BC22,Table169[Team 2],EI$3)</f>
        <v>0</v>
      </c>
      <c r="EJ22" s="19">
        <f>SUMIFS(Table169[Team 2 Goals],Table169[Team 2],$BC22,Table169[Team 1],EJ$3)+SUMIFS(Table169[Team 1 Goals],Table169[Team 1],$BC22,Table169[Team 2],EJ$3)</f>
        <v>0</v>
      </c>
      <c r="EK22" s="19">
        <f>SUMIFS(Table169[Team 2 Goals],Table169[Team 2],$BC22,Table169[Team 1],EK$3)+SUMIFS(Table169[Team 1 Goals],Table169[Team 1],$BC22,Table169[Team 2],EK$3)</f>
        <v>0</v>
      </c>
      <c r="EL22" s="19">
        <f>SUMIFS(Table169[Team 2 Goals],Table169[Team 2],$BC22,Table169[Team 1],EL$3)+SUMIFS(Table169[Team 1 Goals],Table169[Team 1],$BC22,Table169[Team 2],EL$3)</f>
        <v>0</v>
      </c>
      <c r="EM22" s="19">
        <f>SUMIFS(Table169[Team 2 Goals],Table169[Team 2],$BC22,Table169[Team 1],EM$3)+SUMIFS(Table169[Team 1 Goals],Table169[Team 1],$BC22,Table169[Team 2],EM$3)</f>
        <v>0</v>
      </c>
      <c r="EN22" s="19">
        <f>SUMIFS(Table169[Team 2 Goals],Table169[Team 2],$BC22,Table169[Team 1],EN$3)+SUMIFS(Table169[Team 1 Goals],Table169[Team 1],$BC22,Table169[Team 2],EN$3)</f>
        <v>0</v>
      </c>
      <c r="EO22" s="19">
        <f>SUMIFS(Table169[Team 2 Goals],Table169[Team 2],$BC22,Table169[Team 1],EO$3)+SUMIFS(Table169[Team 1 Goals],Table169[Team 1],$BC22,Table169[Team 2],EO$3)</f>
        <v>0</v>
      </c>
      <c r="EP22" s="19">
        <f>SUMIFS(Table169[Team 2 Goals],Table169[Team 2],$BC22,Table169[Team 1],EP$3)+SUMIFS(Table169[Team 1 Goals],Table169[Team 1],$BC22,Table169[Team 2],EP$3)</f>
        <v>0</v>
      </c>
      <c r="EQ22" s="19">
        <f>SUMIFS(Table169[Team 2 Goals],Table169[Team 2],$BC22,Table169[Team 1],EQ$3)+SUMIFS(Table169[Team 1 Goals],Table169[Team 1],$BC22,Table169[Team 2],EQ$3)</f>
        <v>0</v>
      </c>
      <c r="ER22" s="19">
        <f>SUMIFS(Table169[Team 2 Goals],Table169[Team 2],$BC22,Table169[Team 1],ER$3)+SUMIFS(Table169[Team 1 Goals],Table169[Team 1],$BC22,Table169[Team 2],ER$3)</f>
        <v>0</v>
      </c>
      <c r="ES22" s="19">
        <f>SUMIFS(Table169[Team 2 Goals],Table169[Team 2],$BC22,Table169[Team 1],ES$3)+SUMIFS(Table169[Team 1 Goals],Table169[Team 1],$BC22,Table169[Team 2],ES$3)</f>
        <v>0</v>
      </c>
      <c r="ET22" s="19">
        <f>SUMIFS(Table169[Team 2 Goals],Table169[Team 2],$BC22,Table169[Team 1],ET$3)+SUMIFS(Table169[Team 1 Goals],Table169[Team 1],$BC22,Table169[Team 2],ET$3)</f>
        <v>0</v>
      </c>
      <c r="EU22" s="19">
        <f>SUMIFS(Table169[Team 2 Goals],Table169[Team 2],$BC22,Table169[Team 1],EU$3)+SUMIFS(Table169[Team 1 Goals],Table169[Team 1],$BC22,Table169[Team 2],EU$3)</f>
        <v>0</v>
      </c>
      <c r="EV22" s="19">
        <f>SUMIFS(Table169[Team 2 Goals],Table169[Team 2],$BC22,Table169[Team 1],EV$3)+SUMIFS(Table169[Team 1 Goals],Table169[Team 1],$BC22,Table169[Team 2],EV$3)</f>
        <v>0</v>
      </c>
      <c r="EW22" s="19">
        <f>SUMIFS(Table169[Team 2 Goals],Table169[Team 2],$BC22,Table169[Team 1],EW$3)+SUMIFS(Table169[Team 1 Goals],Table169[Team 1],$BC22,Table169[Team 2],EW$3)</f>
        <v>0</v>
      </c>
      <c r="EX22" s="19">
        <f>SUMIFS(Table169[Team 2 Goals],Table169[Team 2],$BC22,Table169[Team 1],EX$3)+SUMIFS(Table169[Team 1 Goals],Table169[Team 1],$BC22,Table169[Team 2],EX$3)</f>
        <v>0</v>
      </c>
      <c r="EY22" s="19">
        <f>SUMIFS(Table169[Team 2 Goals],Table169[Team 2],$BC22,Table169[Team 1],EY$3)+SUMIFS(Table169[Team 1 Goals],Table169[Team 1],$BC22,Table169[Team 2],EY$3)</f>
        <v>0</v>
      </c>
      <c r="FA22" s="72"/>
      <c r="FB22" s="72"/>
    </row>
    <row r="23" spans="1:160" s="17" customFormat="1" ht="30" customHeight="1" thickBot="1" x14ac:dyDescent="0.3">
      <c r="A23" s="70"/>
      <c r="B23" s="5">
        <v>20</v>
      </c>
      <c r="C23" s="5" t="s">
        <v>20</v>
      </c>
      <c r="D23" s="28">
        <v>44890</v>
      </c>
      <c r="E23" s="5" t="s">
        <v>12</v>
      </c>
      <c r="F23" s="29">
        <v>0.91666666666666663</v>
      </c>
      <c r="G23" s="30">
        <f t="shared" si="0"/>
        <v>44890.458333333328</v>
      </c>
      <c r="H23" s="5" t="s">
        <v>31</v>
      </c>
      <c r="I23" s="67"/>
      <c r="J23" s="5" t="str">
        <f>IF(Table169[[#This Row],[SCORE]]="","",IF(O23=P23,"Draw",IF(O23&gt;P23,K23,L23)))</f>
        <v/>
      </c>
      <c r="K23" s="17" t="str">
        <f>IF(Table169[[#This Row],[TEAMS]]="","",LEFT(H23,FIND(" -",H23,1)-1))</f>
        <v>England</v>
      </c>
      <c r="L23" s="17" t="str">
        <f>IF(Table169[[#This Row],[TEAMS]]="","",MID(H23,FIND("-",H23,1)+2,LEN(H23)-FIND("-",H23,1)+2))</f>
        <v>USA</v>
      </c>
      <c r="M23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23" s="17" t="str">
        <f>IF(Table169[[#This Row],[Winner]]=Table169[[#This Row],[Team 1]],Table169[[#This Row],[Team 2]],IF(Table169[[#This Row],[Winner]]=Table169[[#This Row],[Team 2]],Table169[[#This Row],[Team 1]],""))</f>
        <v/>
      </c>
      <c r="O23" s="17" t="str">
        <f>IF(Table169[[#This Row],[SCORE]]="","",LEFT(I23,FIND(":",I23,1)-1)*1)</f>
        <v/>
      </c>
      <c r="P23" s="17" t="str">
        <f>IF(Table169[[#This Row],[SCORE]]="","",MID(I23,FIND(":",I23,1)+1,LEN(I23)-FIND(":",I23,1)+1)*1)</f>
        <v/>
      </c>
      <c r="Q23" s="17" t="str">
        <f>IF(OR(Table169[[#This Row],[Team 1 Goals]]="",Table169[[#This Row],[Team 2 Goals]]=""),"",Table169[[#This Row],[Team 1 Goals]]-Table169[[#This Row],[Team 2 Goals]])</f>
        <v/>
      </c>
      <c r="R23" s="17" t="str">
        <f>IF(OR(Table169[[#This Row],[Team 1 Goals]]="",Table169[[#This Row],[Team 2 Goals]]=""),"",Table169[[#This Row],[Team 2 Goals]]-Table169[[#This Row],[Team 1 Goals]])</f>
        <v/>
      </c>
      <c r="S23" s="17" t="str">
        <f>IF(Table169[[#This Row],[SCORE]]="","",IF(Table169[[#This Row],[WINNER / RESULT]]="Draw",1,IF(Table169[[#This Row],[WINNER / RESULT]]=Table169[[#This Row],[Team 1]],3,0)))</f>
        <v/>
      </c>
      <c r="T23" s="17" t="str">
        <f>IF(Table169[[#This Row],[SCORE]]="","",IF(Table169[[#This Row],[WINNER / RESULT]]="Draw",1,IF(Table169[[#This Row],[WINNER / RESULT]]=Table169[[#This Row],[Team 2]],3,0)))</f>
        <v/>
      </c>
      <c r="Z23" s="3"/>
      <c r="AA23" s="76" t="s">
        <v>137</v>
      </c>
      <c r="AB23" s="77"/>
      <c r="AC23" s="38" t="s">
        <v>127</v>
      </c>
      <c r="AD23" s="41" t="s">
        <v>142</v>
      </c>
      <c r="AE23" s="42" t="s">
        <v>69</v>
      </c>
      <c r="AS23" s="17" t="str">
        <f t="shared" si="1"/>
        <v/>
      </c>
      <c r="BC23" s="17" t="s">
        <v>65</v>
      </c>
      <c r="BD23" s="19">
        <f>SUMIFS(Table169[Team 2 Points],Table169[Team 2],$BC23,Table169[Team 1],BD$3)+SUMIFS(Table169[Team 1 Points],Table169[Team 1],$BC23,Table169[Team 2],BD$3)</f>
        <v>0</v>
      </c>
      <c r="BE23" s="19">
        <f>SUMIFS(Table169[Team 2 Points],Table169[Team 2],$BC23,Table169[Team 1],BE$3)+SUMIFS(Table169[Team 1 Points],Table169[Team 1],$BC23,Table169[Team 2],BE$3)</f>
        <v>0</v>
      </c>
      <c r="BF23" s="19">
        <f>SUMIFS(Table169[Team 2 Points],Table169[Team 2],$BC23,Table169[Team 1],BF$3)+SUMIFS(Table169[Team 1 Points],Table169[Team 1],$BC23,Table169[Team 2],BF$3)</f>
        <v>0</v>
      </c>
      <c r="BG23" s="19">
        <f>SUMIFS(Table169[Team 2 Points],Table169[Team 2],$BC23,Table169[Team 1],BG$3)+SUMIFS(Table169[Team 1 Points],Table169[Team 1],$BC23,Table169[Team 2],BG$3)</f>
        <v>0</v>
      </c>
      <c r="BH23" s="19">
        <f>SUMIFS(Table169[Team 2 Points],Table169[Team 2],$BC23,Table169[Team 1],BH$3)+SUMIFS(Table169[Team 1 Points],Table169[Team 1],$BC23,Table169[Team 2],BH$3)</f>
        <v>0</v>
      </c>
      <c r="BI23" s="19">
        <f>SUMIFS(Table169[Team 2 Points],Table169[Team 2],$BC23,Table169[Team 1],BI$3)+SUMIFS(Table169[Team 1 Points],Table169[Team 1],$BC23,Table169[Team 2],BI$3)</f>
        <v>0</v>
      </c>
      <c r="BJ23" s="19">
        <f>SUMIFS(Table169[Team 2 Points],Table169[Team 2],$BC23,Table169[Team 1],BJ$3)+SUMIFS(Table169[Team 1 Points],Table169[Team 1],$BC23,Table169[Team 2],BJ$3)</f>
        <v>0</v>
      </c>
      <c r="BK23" s="19">
        <f>SUMIFS(Table169[Team 2 Points],Table169[Team 2],$BC23,Table169[Team 1],BK$3)+SUMIFS(Table169[Team 1 Points],Table169[Team 1],$BC23,Table169[Team 2],BK$3)</f>
        <v>0</v>
      </c>
      <c r="BL23" s="19">
        <f>SUMIFS(Table169[Team 2 Points],Table169[Team 2],$BC23,Table169[Team 1],BL$3)+SUMIFS(Table169[Team 1 Points],Table169[Team 1],$BC23,Table169[Team 2],BL$3)</f>
        <v>0</v>
      </c>
      <c r="BM23" s="19">
        <f>SUMIFS(Table169[Team 2 Points],Table169[Team 2],$BC23,Table169[Team 1],BM$3)+SUMIFS(Table169[Team 1 Points],Table169[Team 1],$BC23,Table169[Team 2],BM$3)</f>
        <v>0</v>
      </c>
      <c r="BN23" s="19">
        <f>SUMIFS(Table169[Team 2 Points],Table169[Team 2],$BC23,Table169[Team 1],BN$3)+SUMIFS(Table169[Team 1 Points],Table169[Team 1],$BC23,Table169[Team 2],BN$3)</f>
        <v>0</v>
      </c>
      <c r="BO23" s="19">
        <f>SUMIFS(Table169[Team 2 Points],Table169[Team 2],$BC23,Table169[Team 1],BO$3)+SUMIFS(Table169[Team 1 Points],Table169[Team 1],$BC23,Table169[Team 2],BO$3)</f>
        <v>0</v>
      </c>
      <c r="BP23" s="19">
        <f>SUMIFS(Table169[Team 2 Points],Table169[Team 2],$BC23,Table169[Team 1],BP$3)+SUMIFS(Table169[Team 1 Points],Table169[Team 1],$BC23,Table169[Team 2],BP$3)</f>
        <v>0</v>
      </c>
      <c r="BQ23" s="19">
        <f>SUMIFS(Table169[Team 2 Points],Table169[Team 2],$BC23,Table169[Team 1],BQ$3)+SUMIFS(Table169[Team 1 Points],Table169[Team 1],$BC23,Table169[Team 2],BQ$3)</f>
        <v>0</v>
      </c>
      <c r="BR23" s="19">
        <f>SUMIFS(Table169[Team 2 Points],Table169[Team 2],$BC23,Table169[Team 1],BR$3)+SUMIFS(Table169[Team 1 Points],Table169[Team 1],$BC23,Table169[Team 2],BR$3)</f>
        <v>0</v>
      </c>
      <c r="BS23" s="19">
        <f>SUMIFS(Table169[Team 2 Points],Table169[Team 2],$BC23,Table169[Team 1],BS$3)+SUMIFS(Table169[Team 1 Points],Table169[Team 1],$BC23,Table169[Team 2],BS$3)</f>
        <v>0</v>
      </c>
      <c r="BT23" s="19">
        <f>SUMIFS(Table169[Team 2 Points],Table169[Team 2],$BC23,Table169[Team 1],BT$3)+SUMIFS(Table169[Team 1 Points],Table169[Team 1],$BC23,Table169[Team 2],BT$3)</f>
        <v>0</v>
      </c>
      <c r="BU23" s="19">
        <f>SUMIFS(Table169[Team 2 Points],Table169[Team 2],$BC23,Table169[Team 1],BU$3)+SUMIFS(Table169[Team 1 Points],Table169[Team 1],$BC23,Table169[Team 2],BU$3)</f>
        <v>0</v>
      </c>
      <c r="BV23" s="19">
        <f>SUMIFS(Table169[Team 2 Points],Table169[Team 2],$BC23,Table169[Team 1],BV$3)+SUMIFS(Table169[Team 1 Points],Table169[Team 1],$BC23,Table169[Team 2],BV$3)</f>
        <v>0</v>
      </c>
      <c r="BW23" s="19">
        <f>SUMIFS(Table169[Team 2 Points],Table169[Team 2],$BC23,Table169[Team 1],BW$3)+SUMIFS(Table169[Team 1 Points],Table169[Team 1],$BC23,Table169[Team 2],BW$3)</f>
        <v>0</v>
      </c>
      <c r="BX23" s="19">
        <f>SUMIFS(Table169[Team 2 Points],Table169[Team 2],$BC23,Table169[Team 1],BX$3)+SUMIFS(Table169[Team 1 Points],Table169[Team 1],$BC23,Table169[Team 2],BX$3)</f>
        <v>0</v>
      </c>
      <c r="BY23" s="19">
        <f>SUMIFS(Table169[Team 2 Points],Table169[Team 2],$BC23,Table169[Team 1],BY$3)+SUMIFS(Table169[Team 1 Points],Table169[Team 1],$BC23,Table169[Team 2],BY$3)</f>
        <v>0</v>
      </c>
      <c r="BZ23" s="19">
        <f>SUMIFS(Table169[Team 2 Points],Table169[Team 2],$BC23,Table169[Team 1],BZ$3)+SUMIFS(Table169[Team 1 Points],Table169[Team 1],$BC23,Table169[Team 2],BZ$3)</f>
        <v>0</v>
      </c>
      <c r="CA23" s="19">
        <f>SUMIFS(Table169[Team 2 Points],Table169[Team 2],$BC23,Table169[Team 1],CA$3)+SUMIFS(Table169[Team 1 Points],Table169[Team 1],$BC23,Table169[Team 2],CA$3)</f>
        <v>0</v>
      </c>
      <c r="CB23" s="19">
        <f>SUMIFS(Table169[Team 2 Points],Table169[Team 2],$BC23,Table169[Team 1],CB$3)+SUMIFS(Table169[Team 1 Points],Table169[Team 1],$BC23,Table169[Team 2],CB$3)</f>
        <v>0</v>
      </c>
      <c r="CC23" s="19">
        <f>SUMIFS(Table169[Team 2 Points],Table169[Team 2],$BC23,Table169[Team 1],CC$3)+SUMIFS(Table169[Team 1 Points],Table169[Team 1],$BC23,Table169[Team 2],CC$3)</f>
        <v>0</v>
      </c>
      <c r="CD23" s="19">
        <f>SUMIFS(Table169[Team 2 Points],Table169[Team 2],$BC23,Table169[Team 1],CD$3)+SUMIFS(Table169[Team 1 Points],Table169[Team 1],$BC23,Table169[Team 2],CD$3)</f>
        <v>0</v>
      </c>
      <c r="CE23" s="19">
        <f>SUMIFS(Table169[Team 2 Points],Table169[Team 2],$BC23,Table169[Team 1],CE$3)+SUMIFS(Table169[Team 1 Points],Table169[Team 1],$BC23,Table169[Team 2],CE$3)</f>
        <v>0</v>
      </c>
      <c r="CF23" s="19">
        <f>SUMIFS(Table169[Team 2 Points],Table169[Team 2],$BC23,Table169[Team 1],CF$3)+SUMIFS(Table169[Team 1 Points],Table169[Team 1],$BC23,Table169[Team 2],CF$3)</f>
        <v>0</v>
      </c>
      <c r="CG23" s="19">
        <f>SUMIFS(Table169[Team 2 Points],Table169[Team 2],$BC23,Table169[Team 1],CG$3)+SUMIFS(Table169[Team 1 Points],Table169[Team 1],$BC23,Table169[Team 2],CG$3)</f>
        <v>0</v>
      </c>
      <c r="CH23" s="19">
        <f>SUMIFS(Table169[Team 2 Points],Table169[Team 2],$BC23,Table169[Team 1],CH$3)+SUMIFS(Table169[Team 1 Points],Table169[Team 1],$BC23,Table169[Team 2],CH$3)</f>
        <v>0</v>
      </c>
      <c r="CI23" s="19">
        <f>SUMIFS(Table169[Team 2 Points],Table169[Team 2],$BC23,Table169[Team 1],CI$3)+SUMIFS(Table169[Team 1 Points],Table169[Team 1],$BC23,Table169[Team 2],CI$3)</f>
        <v>0</v>
      </c>
      <c r="CK23" s="17" t="s">
        <v>65</v>
      </c>
      <c r="CL23" s="19">
        <f>SUMIFS(Table169[Team 2 GD],Table169[Team 2],$BC23,Table169[Team 1],CL$3)+SUMIFS(Table169[Team 1 GD],Table169[Team 1],$BC23,Table169[Team 2],CL$3)</f>
        <v>0</v>
      </c>
      <c r="CM23" s="19">
        <f>SUMIFS(Table169[Team 2 GD],Table169[Team 2],$BC23,Table169[Team 1],CM$3)+SUMIFS(Table169[Team 1 GD],Table169[Team 1],$BC23,Table169[Team 2],CM$3)</f>
        <v>0</v>
      </c>
      <c r="CN23" s="19">
        <f>SUMIFS(Table169[Team 2 GD],Table169[Team 2],$BC23,Table169[Team 1],CN$3)+SUMIFS(Table169[Team 1 GD],Table169[Team 1],$BC23,Table169[Team 2],CN$3)</f>
        <v>0</v>
      </c>
      <c r="CO23" s="19">
        <f>SUMIFS(Table169[Team 2 GD],Table169[Team 2],$BC23,Table169[Team 1],CO$3)+SUMIFS(Table169[Team 1 GD],Table169[Team 1],$BC23,Table169[Team 2],CO$3)</f>
        <v>0</v>
      </c>
      <c r="CP23" s="19">
        <f>SUMIFS(Table169[Team 2 GD],Table169[Team 2],$BC23,Table169[Team 1],CP$3)+SUMIFS(Table169[Team 1 GD],Table169[Team 1],$BC23,Table169[Team 2],CP$3)</f>
        <v>0</v>
      </c>
      <c r="CQ23" s="19">
        <f>SUMIFS(Table169[Team 2 GD],Table169[Team 2],$BC23,Table169[Team 1],CQ$3)+SUMIFS(Table169[Team 1 GD],Table169[Team 1],$BC23,Table169[Team 2],CQ$3)</f>
        <v>0</v>
      </c>
      <c r="CR23" s="19">
        <f>SUMIFS(Table169[Team 2 GD],Table169[Team 2],$BC23,Table169[Team 1],CR$3)+SUMIFS(Table169[Team 1 GD],Table169[Team 1],$BC23,Table169[Team 2],CR$3)</f>
        <v>0</v>
      </c>
      <c r="CS23" s="19">
        <f>SUMIFS(Table169[Team 2 GD],Table169[Team 2],$BC23,Table169[Team 1],CS$3)+SUMIFS(Table169[Team 1 GD],Table169[Team 1],$BC23,Table169[Team 2],CS$3)</f>
        <v>0</v>
      </c>
      <c r="CT23" s="19">
        <f>SUMIFS(Table169[Team 2 GD],Table169[Team 2],$BC23,Table169[Team 1],CT$3)+SUMIFS(Table169[Team 1 GD],Table169[Team 1],$BC23,Table169[Team 2],CT$3)</f>
        <v>0</v>
      </c>
      <c r="CU23" s="19">
        <f>SUMIFS(Table169[Team 2 GD],Table169[Team 2],$BC23,Table169[Team 1],CU$3)+SUMIFS(Table169[Team 1 GD],Table169[Team 1],$BC23,Table169[Team 2],CU$3)</f>
        <v>0</v>
      </c>
      <c r="CV23" s="19">
        <f>SUMIFS(Table169[Team 2 GD],Table169[Team 2],$BC23,Table169[Team 1],CV$3)+SUMIFS(Table169[Team 1 GD],Table169[Team 1],$BC23,Table169[Team 2],CV$3)</f>
        <v>0</v>
      </c>
      <c r="CW23" s="19">
        <f>SUMIFS(Table169[Team 2 GD],Table169[Team 2],$BC23,Table169[Team 1],CW$3)+SUMIFS(Table169[Team 1 GD],Table169[Team 1],$BC23,Table169[Team 2],CW$3)</f>
        <v>0</v>
      </c>
      <c r="CX23" s="19">
        <f>SUMIFS(Table169[Team 2 GD],Table169[Team 2],$BC23,Table169[Team 1],CX$3)+SUMIFS(Table169[Team 1 GD],Table169[Team 1],$BC23,Table169[Team 2],CX$3)</f>
        <v>0</v>
      </c>
      <c r="CY23" s="19">
        <f>SUMIFS(Table169[Team 2 GD],Table169[Team 2],$BC23,Table169[Team 1],CY$3)+SUMIFS(Table169[Team 1 GD],Table169[Team 1],$BC23,Table169[Team 2],CY$3)</f>
        <v>0</v>
      </c>
      <c r="CZ23" s="19">
        <f>SUMIFS(Table169[Team 2 GD],Table169[Team 2],$BC23,Table169[Team 1],CZ$3)+SUMIFS(Table169[Team 1 GD],Table169[Team 1],$BC23,Table169[Team 2],CZ$3)</f>
        <v>0</v>
      </c>
      <c r="DA23" s="19">
        <f>SUMIFS(Table169[Team 2 GD],Table169[Team 2],$BC23,Table169[Team 1],DA$3)+SUMIFS(Table169[Team 1 GD],Table169[Team 1],$BC23,Table169[Team 2],DA$3)</f>
        <v>0</v>
      </c>
      <c r="DB23" s="19">
        <f>SUMIFS(Table169[Team 2 GD],Table169[Team 2],$BC23,Table169[Team 1],DB$3)+SUMIFS(Table169[Team 1 GD],Table169[Team 1],$BC23,Table169[Team 2],DB$3)</f>
        <v>0</v>
      </c>
      <c r="DC23" s="19">
        <f>SUMIFS(Table169[Team 2 GD],Table169[Team 2],$BC23,Table169[Team 1],DC$3)+SUMIFS(Table169[Team 1 GD],Table169[Team 1],$BC23,Table169[Team 2],DC$3)</f>
        <v>0</v>
      </c>
      <c r="DD23" s="19">
        <f>SUMIFS(Table169[Team 2 GD],Table169[Team 2],$BC23,Table169[Team 1],DD$3)+SUMIFS(Table169[Team 1 GD],Table169[Team 1],$BC23,Table169[Team 2],DD$3)</f>
        <v>0</v>
      </c>
      <c r="DE23" s="19">
        <f>SUMIFS(Table169[Team 2 GD],Table169[Team 2],$BC23,Table169[Team 1],DE$3)+SUMIFS(Table169[Team 1 GD],Table169[Team 1],$BC23,Table169[Team 2],DE$3)</f>
        <v>0</v>
      </c>
      <c r="DF23" s="19">
        <f>SUMIFS(Table169[Team 2 GD],Table169[Team 2],$BC23,Table169[Team 1],DF$3)+SUMIFS(Table169[Team 1 GD],Table169[Team 1],$BC23,Table169[Team 2],DF$3)</f>
        <v>0</v>
      </c>
      <c r="DG23" s="19">
        <f>SUMIFS(Table169[Team 2 GD],Table169[Team 2],$BC23,Table169[Team 1],DG$3)+SUMIFS(Table169[Team 1 GD],Table169[Team 1],$BC23,Table169[Team 2],DG$3)</f>
        <v>0</v>
      </c>
      <c r="DH23" s="19">
        <f>SUMIFS(Table169[Team 2 GD],Table169[Team 2],$BC23,Table169[Team 1],DH$3)+SUMIFS(Table169[Team 1 GD],Table169[Team 1],$BC23,Table169[Team 2],DH$3)</f>
        <v>0</v>
      </c>
      <c r="DI23" s="19">
        <f>SUMIFS(Table169[Team 2 GD],Table169[Team 2],$BC23,Table169[Team 1],DI$3)+SUMIFS(Table169[Team 1 GD],Table169[Team 1],$BC23,Table169[Team 2],DI$3)</f>
        <v>0</v>
      </c>
      <c r="DJ23" s="19">
        <f>SUMIFS(Table169[Team 2 GD],Table169[Team 2],$BC23,Table169[Team 1],DJ$3)+SUMIFS(Table169[Team 1 GD],Table169[Team 1],$BC23,Table169[Team 2],DJ$3)</f>
        <v>0</v>
      </c>
      <c r="DK23" s="19">
        <f>SUMIFS(Table169[Team 2 GD],Table169[Team 2],$BC23,Table169[Team 1],DK$3)+SUMIFS(Table169[Team 1 GD],Table169[Team 1],$BC23,Table169[Team 2],DK$3)</f>
        <v>0</v>
      </c>
      <c r="DL23" s="19">
        <f>SUMIFS(Table169[Team 2 GD],Table169[Team 2],$BC23,Table169[Team 1],DL$3)+SUMIFS(Table169[Team 1 GD],Table169[Team 1],$BC23,Table169[Team 2],DL$3)</f>
        <v>0</v>
      </c>
      <c r="DM23" s="19">
        <f>SUMIFS(Table169[Team 2 GD],Table169[Team 2],$BC23,Table169[Team 1],DM$3)+SUMIFS(Table169[Team 1 GD],Table169[Team 1],$BC23,Table169[Team 2],DM$3)</f>
        <v>0</v>
      </c>
      <c r="DN23" s="19">
        <f>SUMIFS(Table169[Team 2 GD],Table169[Team 2],$BC23,Table169[Team 1],DN$3)+SUMIFS(Table169[Team 1 GD],Table169[Team 1],$BC23,Table169[Team 2],DN$3)</f>
        <v>0</v>
      </c>
      <c r="DO23" s="19">
        <f>SUMIFS(Table169[Team 2 GD],Table169[Team 2],$BC23,Table169[Team 1],DO$3)+SUMIFS(Table169[Team 1 GD],Table169[Team 1],$BC23,Table169[Team 2],DO$3)</f>
        <v>0</v>
      </c>
      <c r="DP23" s="19">
        <f>SUMIFS(Table169[Team 2 GD],Table169[Team 2],$BC23,Table169[Team 1],DP$3)+SUMIFS(Table169[Team 1 GD],Table169[Team 1],$BC23,Table169[Team 2],DP$3)</f>
        <v>0</v>
      </c>
      <c r="DQ23" s="19">
        <f>SUMIFS(Table169[Team 2 GD],Table169[Team 2],$BC23,Table169[Team 1],DQ$3)+SUMIFS(Table169[Team 1 GD],Table169[Team 1],$BC23,Table169[Team 2],DQ$3)</f>
        <v>0</v>
      </c>
      <c r="DS23" s="17" t="s">
        <v>65</v>
      </c>
      <c r="DT23" s="19">
        <f>SUMIFS(Table169[Team 2 Goals],Table169[Team 2],$BC23,Table169[Team 1],DT$3)+SUMIFS(Table169[Team 1 Goals],Table169[Team 1],$BC23,Table169[Team 2],DT$3)</f>
        <v>0</v>
      </c>
      <c r="DU23" s="19">
        <f>SUMIFS(Table169[Team 2 Goals],Table169[Team 2],$BC23,Table169[Team 1],DU$3)+SUMIFS(Table169[Team 1 Goals],Table169[Team 1],$BC23,Table169[Team 2],DU$3)</f>
        <v>0</v>
      </c>
      <c r="DV23" s="19">
        <f>SUMIFS(Table169[Team 2 Goals],Table169[Team 2],$BC23,Table169[Team 1],DV$3)+SUMIFS(Table169[Team 1 Goals],Table169[Team 1],$BC23,Table169[Team 2],DV$3)</f>
        <v>0</v>
      </c>
      <c r="DW23" s="19">
        <f>SUMIFS(Table169[Team 2 Goals],Table169[Team 2],$BC23,Table169[Team 1],DW$3)+SUMIFS(Table169[Team 1 Goals],Table169[Team 1],$BC23,Table169[Team 2],DW$3)</f>
        <v>0</v>
      </c>
      <c r="DX23" s="19">
        <f>SUMIFS(Table169[Team 2 Goals],Table169[Team 2],$BC23,Table169[Team 1],DX$3)+SUMIFS(Table169[Team 1 Goals],Table169[Team 1],$BC23,Table169[Team 2],DX$3)</f>
        <v>0</v>
      </c>
      <c r="DY23" s="19">
        <f>SUMIFS(Table169[Team 2 Goals],Table169[Team 2],$BC23,Table169[Team 1],DY$3)+SUMIFS(Table169[Team 1 Goals],Table169[Team 1],$BC23,Table169[Team 2],DY$3)</f>
        <v>0</v>
      </c>
      <c r="DZ23" s="19">
        <f>SUMIFS(Table169[Team 2 Goals],Table169[Team 2],$BC23,Table169[Team 1],DZ$3)+SUMIFS(Table169[Team 1 Goals],Table169[Team 1],$BC23,Table169[Team 2],DZ$3)</f>
        <v>0</v>
      </c>
      <c r="EA23" s="19">
        <f>SUMIFS(Table169[Team 2 Goals],Table169[Team 2],$BC23,Table169[Team 1],EA$3)+SUMIFS(Table169[Team 1 Goals],Table169[Team 1],$BC23,Table169[Team 2],EA$3)</f>
        <v>0</v>
      </c>
      <c r="EB23" s="19">
        <f>SUMIFS(Table169[Team 2 Goals],Table169[Team 2],$BC23,Table169[Team 1],EB$3)+SUMIFS(Table169[Team 1 Goals],Table169[Team 1],$BC23,Table169[Team 2],EB$3)</f>
        <v>0</v>
      </c>
      <c r="EC23" s="19">
        <f>SUMIFS(Table169[Team 2 Goals],Table169[Team 2],$BC23,Table169[Team 1],EC$3)+SUMIFS(Table169[Team 1 Goals],Table169[Team 1],$BC23,Table169[Team 2],EC$3)</f>
        <v>0</v>
      </c>
      <c r="ED23" s="19">
        <f>SUMIFS(Table169[Team 2 Goals],Table169[Team 2],$BC23,Table169[Team 1],ED$3)+SUMIFS(Table169[Team 1 Goals],Table169[Team 1],$BC23,Table169[Team 2],ED$3)</f>
        <v>0</v>
      </c>
      <c r="EE23" s="19">
        <f>SUMIFS(Table169[Team 2 Goals],Table169[Team 2],$BC23,Table169[Team 1],EE$3)+SUMIFS(Table169[Team 1 Goals],Table169[Team 1],$BC23,Table169[Team 2],EE$3)</f>
        <v>0</v>
      </c>
      <c r="EF23" s="19">
        <f>SUMIFS(Table169[Team 2 Goals],Table169[Team 2],$BC23,Table169[Team 1],EF$3)+SUMIFS(Table169[Team 1 Goals],Table169[Team 1],$BC23,Table169[Team 2],EF$3)</f>
        <v>0</v>
      </c>
      <c r="EG23" s="19">
        <f>SUMIFS(Table169[Team 2 Goals],Table169[Team 2],$BC23,Table169[Team 1],EG$3)+SUMIFS(Table169[Team 1 Goals],Table169[Team 1],$BC23,Table169[Team 2],EG$3)</f>
        <v>0</v>
      </c>
      <c r="EH23" s="19">
        <f>SUMIFS(Table169[Team 2 Goals],Table169[Team 2],$BC23,Table169[Team 1],EH$3)+SUMIFS(Table169[Team 1 Goals],Table169[Team 1],$BC23,Table169[Team 2],EH$3)</f>
        <v>0</v>
      </c>
      <c r="EI23" s="19">
        <f>SUMIFS(Table169[Team 2 Goals],Table169[Team 2],$BC23,Table169[Team 1],EI$3)+SUMIFS(Table169[Team 1 Goals],Table169[Team 1],$BC23,Table169[Team 2],EI$3)</f>
        <v>0</v>
      </c>
      <c r="EJ23" s="19">
        <f>SUMIFS(Table169[Team 2 Goals],Table169[Team 2],$BC23,Table169[Team 1],EJ$3)+SUMIFS(Table169[Team 1 Goals],Table169[Team 1],$BC23,Table169[Team 2],EJ$3)</f>
        <v>0</v>
      </c>
      <c r="EK23" s="19">
        <f>SUMIFS(Table169[Team 2 Goals],Table169[Team 2],$BC23,Table169[Team 1],EK$3)+SUMIFS(Table169[Team 1 Goals],Table169[Team 1],$BC23,Table169[Team 2],EK$3)</f>
        <v>0</v>
      </c>
      <c r="EL23" s="19">
        <f>SUMIFS(Table169[Team 2 Goals],Table169[Team 2],$BC23,Table169[Team 1],EL$3)+SUMIFS(Table169[Team 1 Goals],Table169[Team 1],$BC23,Table169[Team 2],EL$3)</f>
        <v>0</v>
      </c>
      <c r="EM23" s="19">
        <f>SUMIFS(Table169[Team 2 Goals],Table169[Team 2],$BC23,Table169[Team 1],EM$3)+SUMIFS(Table169[Team 1 Goals],Table169[Team 1],$BC23,Table169[Team 2],EM$3)</f>
        <v>0</v>
      </c>
      <c r="EN23" s="19">
        <f>SUMIFS(Table169[Team 2 Goals],Table169[Team 2],$BC23,Table169[Team 1],EN$3)+SUMIFS(Table169[Team 1 Goals],Table169[Team 1],$BC23,Table169[Team 2],EN$3)</f>
        <v>0</v>
      </c>
      <c r="EO23" s="19">
        <f>SUMIFS(Table169[Team 2 Goals],Table169[Team 2],$BC23,Table169[Team 1],EO$3)+SUMIFS(Table169[Team 1 Goals],Table169[Team 1],$BC23,Table169[Team 2],EO$3)</f>
        <v>0</v>
      </c>
      <c r="EP23" s="19">
        <f>SUMIFS(Table169[Team 2 Goals],Table169[Team 2],$BC23,Table169[Team 1],EP$3)+SUMIFS(Table169[Team 1 Goals],Table169[Team 1],$BC23,Table169[Team 2],EP$3)</f>
        <v>0</v>
      </c>
      <c r="EQ23" s="19">
        <f>SUMIFS(Table169[Team 2 Goals],Table169[Team 2],$BC23,Table169[Team 1],EQ$3)+SUMIFS(Table169[Team 1 Goals],Table169[Team 1],$BC23,Table169[Team 2],EQ$3)</f>
        <v>0</v>
      </c>
      <c r="ER23" s="19">
        <f>SUMIFS(Table169[Team 2 Goals],Table169[Team 2],$BC23,Table169[Team 1],ER$3)+SUMIFS(Table169[Team 1 Goals],Table169[Team 1],$BC23,Table169[Team 2],ER$3)</f>
        <v>0</v>
      </c>
      <c r="ES23" s="19">
        <f>SUMIFS(Table169[Team 2 Goals],Table169[Team 2],$BC23,Table169[Team 1],ES$3)+SUMIFS(Table169[Team 1 Goals],Table169[Team 1],$BC23,Table169[Team 2],ES$3)</f>
        <v>0</v>
      </c>
      <c r="ET23" s="19">
        <f>SUMIFS(Table169[Team 2 Goals],Table169[Team 2],$BC23,Table169[Team 1],ET$3)+SUMIFS(Table169[Team 1 Goals],Table169[Team 1],$BC23,Table169[Team 2],ET$3)</f>
        <v>0</v>
      </c>
      <c r="EU23" s="19">
        <f>SUMIFS(Table169[Team 2 Goals],Table169[Team 2],$BC23,Table169[Team 1],EU$3)+SUMIFS(Table169[Team 1 Goals],Table169[Team 1],$BC23,Table169[Team 2],EU$3)</f>
        <v>0</v>
      </c>
      <c r="EV23" s="19">
        <f>SUMIFS(Table169[Team 2 Goals],Table169[Team 2],$BC23,Table169[Team 1],EV$3)+SUMIFS(Table169[Team 1 Goals],Table169[Team 1],$BC23,Table169[Team 2],EV$3)</f>
        <v>0</v>
      </c>
      <c r="EW23" s="19">
        <f>SUMIFS(Table169[Team 2 Goals],Table169[Team 2],$BC23,Table169[Team 1],EW$3)+SUMIFS(Table169[Team 1 Goals],Table169[Team 1],$BC23,Table169[Team 2],EW$3)</f>
        <v>0</v>
      </c>
      <c r="EX23" s="19">
        <f>SUMIFS(Table169[Team 2 Goals],Table169[Team 2],$BC23,Table169[Team 1],EX$3)+SUMIFS(Table169[Team 1 Goals],Table169[Team 1],$BC23,Table169[Team 2],EX$3)</f>
        <v>0</v>
      </c>
      <c r="EY23" s="19">
        <f>SUMIFS(Table169[Team 2 Goals],Table169[Team 2],$BC23,Table169[Team 1],EY$3)+SUMIFS(Table169[Team 1 Goals],Table169[Team 1],$BC23,Table169[Team 2],EY$3)</f>
        <v>0</v>
      </c>
      <c r="FA23" s="72"/>
      <c r="FB23" s="72"/>
    </row>
    <row r="24" spans="1:160" s="17" customFormat="1" ht="30" customHeight="1" x14ac:dyDescent="0.25">
      <c r="A24" s="70"/>
      <c r="B24" s="5">
        <v>21</v>
      </c>
      <c r="C24" s="5" t="s">
        <v>22</v>
      </c>
      <c r="D24" s="28">
        <v>44891</v>
      </c>
      <c r="E24" s="5" t="s">
        <v>18</v>
      </c>
      <c r="F24" s="29">
        <v>0.54166666666666663</v>
      </c>
      <c r="G24" s="30">
        <f t="shared" si="0"/>
        <v>44891.083333333328</v>
      </c>
      <c r="H24" s="5" t="s">
        <v>38</v>
      </c>
      <c r="I24" s="67"/>
      <c r="J24" s="5" t="str">
        <f>IF(Table169[[#This Row],[SCORE]]="","",IF(O24=P24,"Draw",IF(O24&gt;P24,K24,L24)))</f>
        <v/>
      </c>
      <c r="K24" s="17" t="str">
        <f>IF(Table169[[#This Row],[TEAMS]]="","",LEFT(H24,FIND(" -",H24,1)-1))</f>
        <v>Tunisia</v>
      </c>
      <c r="L24" s="17" t="str">
        <f>IF(Table169[[#This Row],[TEAMS]]="","",MID(H24,FIND("-",H24,1)+2,LEN(H24)-FIND("-",H24,1)+2))</f>
        <v>Australia</v>
      </c>
      <c r="M24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24" s="17" t="str">
        <f>IF(Table169[[#This Row],[Winner]]=Table169[[#This Row],[Team 1]],Table169[[#This Row],[Team 2]],IF(Table169[[#This Row],[Winner]]=Table169[[#This Row],[Team 2]],Table169[[#This Row],[Team 1]],""))</f>
        <v/>
      </c>
      <c r="O24" s="17" t="str">
        <f>IF(Table169[[#This Row],[SCORE]]="","",LEFT(I24,FIND(":",I24,1)-1)*1)</f>
        <v/>
      </c>
      <c r="P24" s="17" t="str">
        <f>IF(Table169[[#This Row],[SCORE]]="","",MID(I24,FIND(":",I24,1)+1,LEN(I24)-FIND(":",I24,1)+1)*1)</f>
        <v/>
      </c>
      <c r="Q24" s="17" t="str">
        <f>IF(OR(Table169[[#This Row],[Team 1 Goals]]="",Table169[[#This Row],[Team 2 Goals]]=""),"",Table169[[#This Row],[Team 1 Goals]]-Table169[[#This Row],[Team 2 Goals]])</f>
        <v/>
      </c>
      <c r="R24" s="17" t="str">
        <f>IF(OR(Table169[[#This Row],[Team 1 Goals]]="",Table169[[#This Row],[Team 2 Goals]]=""),"",Table169[[#This Row],[Team 2 Goals]]-Table169[[#This Row],[Team 1 Goals]])</f>
        <v/>
      </c>
      <c r="S24" s="17" t="str">
        <f>IF(Table169[[#This Row],[SCORE]]="","",IF(Table169[[#This Row],[WINNER / RESULT]]="Draw",1,IF(Table169[[#This Row],[WINNER / RESULT]]=Table169[[#This Row],[Team 1]],3,0)))</f>
        <v/>
      </c>
      <c r="T24" s="17" t="str">
        <f>IF(Table169[[#This Row],[SCORE]]="","",IF(Table169[[#This Row],[WINNER / RESULT]]="Draw",1,IF(Table169[[#This Row],[WINNER / RESULT]]=Table169[[#This Row],[Team 2]],3,0)))</f>
        <v/>
      </c>
      <c r="Z24" s="4" t="s">
        <v>22</v>
      </c>
      <c r="AA24" s="43">
        <v>1</v>
      </c>
      <c r="AB24" s="44" t="str">
        <f ca="1">IFERROR(INDEX(AJ:AJ,MATCH("1"&amp;Z24,AT:AT,0),1),"")</f>
        <v>Australia</v>
      </c>
      <c r="AC24" s="44" t="str">
        <f ca="1">IF(AB24="","",VLOOKUP(AB24,AJ:AO,2,FALSE)&amp;"-"&amp;VLOOKUP(AB24,AJ:AO,3,FALSE)&amp;"-"&amp;VLOOKUP(AB24,AJ:AO,4,FALSE))</f>
        <v>0-0-0</v>
      </c>
      <c r="AD24" s="44">
        <f ca="1">IF(AB24="","",VLOOKUP(AB24,AJ:AQ,8,FALSE))</f>
        <v>0</v>
      </c>
      <c r="AE24" s="45">
        <f ca="1">IF(AB24="","",VLOOKUP(AB24,AJ:AT,5,FALSE))</f>
        <v>0</v>
      </c>
      <c r="AI24" s="17" t="s">
        <v>70</v>
      </c>
      <c r="AJ24" s="17" t="s">
        <v>107</v>
      </c>
      <c r="AK24" s="17">
        <f>COUNTIF(Table169[Winner],AJ24)</f>
        <v>0</v>
      </c>
      <c r="AL24" s="17">
        <f>COUNTIFS(Table169[Team 2],AJ24,Table169[WINNER / RESULT],"Draw")+COUNTIFS(Table169[Team 1],AJ24,Table169[WINNER / RESULT],"Draw")</f>
        <v>0</v>
      </c>
      <c r="AM24" s="17">
        <f>COUNTIF(Table169[Loser],AJ24)</f>
        <v>0</v>
      </c>
      <c r="AN24" s="17">
        <f>AL24+(3*AK24)</f>
        <v>0</v>
      </c>
      <c r="AO24" s="17">
        <f>SUMIFS(Table169[Team 1 Goals],Table169[Team 1],AJ24)+SUMIFS(Table169[Team 2 Goals],Table169[Team 2],AJ24)</f>
        <v>0</v>
      </c>
      <c r="AP24" s="17">
        <f>SUMIFS(Table169[Team 2 Goals],Table169[Team 1],AJ24)+SUMIFS(Table169[Team 1 Goals],Table169[Team 2],AJ24)</f>
        <v>0</v>
      </c>
      <c r="AQ24" s="17">
        <f>AO24-AP24</f>
        <v>0</v>
      </c>
      <c r="AR24" s="17">
        <f ca="1">RANK(BA24,$BA$24:$BA$27,1)</f>
        <v>1</v>
      </c>
      <c r="AS24" s="17" t="str">
        <f t="shared" si="1"/>
        <v/>
      </c>
      <c r="AT24" s="17" t="str">
        <f ca="1">IF(AS24="",AR24&amp;AI24,AS24&amp;AI24)</f>
        <v>1E</v>
      </c>
      <c r="AU24" s="17">
        <f>RANK(AN24,AN24:AN27)+(RANK(AQ24,AQ24:AQ27)/10)+(RANK(AO24,AO24:AO27)/100)</f>
        <v>1.1100000000000001</v>
      </c>
      <c r="AV24" s="17">
        <f>RANK(AU24,$AU$24:$AU$27,1)</f>
        <v>1</v>
      </c>
      <c r="AW24" s="17" cm="1">
        <f t="array" aca="1" ref="AW24" ca="1">SUMPRODUCT((OFFSET($BD$3:$CI$3,MATCH($AJ24,$BC$4:$BC$35,0),0))*((IF($AV26=$AV24,$BD$3:$CI$3=$AJ26,0))+(IF($AV27=$AV24,$BD$3:$CI$3=$AJ27,0))+(IF($AV25=$AV24,$BD$3:$CI$3=$AJ25,0))))</f>
        <v>0</v>
      </c>
      <c r="AX24" s="17" cm="1">
        <f t="array" aca="1" ref="AX24" ca="1">SUMPRODUCT((OFFSET($CL$3:$DQ$3,MATCH($AJ24,$CK$4:$CK$35,0),0))*((IF($AV26=$AV24,$CL$3:$DQ$3=$AJ26,0))+(IF($AV27=$AV24,$CL$3:$DQ$3=$AJ27,0))+(IF($AV25=$AV24,$CL$3:$DQ$3=$AJ25,0))))</f>
        <v>0</v>
      </c>
      <c r="AY24" s="17" cm="1">
        <f t="array" aca="1" ref="AY24" ca="1">SUMPRODUCT((OFFSET($DT$3:$EY$3,MATCH($AJ24,$DS$4:$DS$35,0),0))*((IF($AV26=$AV24,$DT$3:$EY$3=$AJ26,0))+(IF($AV27=$AV24,$DT$3:$EY$3=$AJ27,0))+(IF($AV25=$AV24,$DT$3:$EY$3=$AJ25,0))))</f>
        <v>0</v>
      </c>
      <c r="AZ24" s="17">
        <f ca="1">(AW24/1000)+(AX24/10000)+(AY24/100000)+(ROW(AY27)/10000000)</f>
        <v>2.7E-6</v>
      </c>
      <c r="BA24" s="17">
        <f ca="1">+AU24-AZ24</f>
        <v>1.1099973000000001</v>
      </c>
      <c r="BC24" s="17" t="s">
        <v>99</v>
      </c>
      <c r="BD24" s="19">
        <f>SUMIFS(Table169[Team 2 Points],Table169[Team 2],$BC24,Table169[Team 1],BD$3)+SUMIFS(Table169[Team 1 Points],Table169[Team 1],$BC24,Table169[Team 2],BD$3)</f>
        <v>0</v>
      </c>
      <c r="BE24" s="19">
        <f>SUMIFS(Table169[Team 2 Points],Table169[Team 2],$BC24,Table169[Team 1],BE$3)+SUMIFS(Table169[Team 1 Points],Table169[Team 1],$BC24,Table169[Team 2],BE$3)</f>
        <v>0</v>
      </c>
      <c r="BF24" s="19">
        <f>SUMIFS(Table169[Team 2 Points],Table169[Team 2],$BC24,Table169[Team 1],BF$3)+SUMIFS(Table169[Team 1 Points],Table169[Team 1],$BC24,Table169[Team 2],BF$3)</f>
        <v>0</v>
      </c>
      <c r="BG24" s="19">
        <f>SUMIFS(Table169[Team 2 Points],Table169[Team 2],$BC24,Table169[Team 1],BG$3)+SUMIFS(Table169[Team 1 Points],Table169[Team 1],$BC24,Table169[Team 2],BG$3)</f>
        <v>0</v>
      </c>
      <c r="BH24" s="19">
        <f>SUMIFS(Table169[Team 2 Points],Table169[Team 2],$BC24,Table169[Team 1],BH$3)+SUMIFS(Table169[Team 1 Points],Table169[Team 1],$BC24,Table169[Team 2],BH$3)</f>
        <v>0</v>
      </c>
      <c r="BI24" s="19">
        <f>SUMIFS(Table169[Team 2 Points],Table169[Team 2],$BC24,Table169[Team 1],BI$3)+SUMIFS(Table169[Team 1 Points],Table169[Team 1],$BC24,Table169[Team 2],BI$3)</f>
        <v>0</v>
      </c>
      <c r="BJ24" s="19">
        <f>SUMIFS(Table169[Team 2 Points],Table169[Team 2],$BC24,Table169[Team 1],BJ$3)+SUMIFS(Table169[Team 1 Points],Table169[Team 1],$BC24,Table169[Team 2],BJ$3)</f>
        <v>0</v>
      </c>
      <c r="BK24" s="19">
        <f>SUMIFS(Table169[Team 2 Points],Table169[Team 2],$BC24,Table169[Team 1],BK$3)+SUMIFS(Table169[Team 1 Points],Table169[Team 1],$BC24,Table169[Team 2],BK$3)</f>
        <v>0</v>
      </c>
      <c r="BL24" s="19">
        <f>SUMIFS(Table169[Team 2 Points],Table169[Team 2],$BC24,Table169[Team 1],BL$3)+SUMIFS(Table169[Team 1 Points],Table169[Team 1],$BC24,Table169[Team 2],BL$3)</f>
        <v>0</v>
      </c>
      <c r="BM24" s="19">
        <f>SUMIFS(Table169[Team 2 Points],Table169[Team 2],$BC24,Table169[Team 1],BM$3)+SUMIFS(Table169[Team 1 Points],Table169[Team 1],$BC24,Table169[Team 2],BM$3)</f>
        <v>0</v>
      </c>
      <c r="BN24" s="19">
        <f>SUMIFS(Table169[Team 2 Points],Table169[Team 2],$BC24,Table169[Team 1],BN$3)+SUMIFS(Table169[Team 1 Points],Table169[Team 1],$BC24,Table169[Team 2],BN$3)</f>
        <v>0</v>
      </c>
      <c r="BO24" s="19">
        <f>SUMIFS(Table169[Team 2 Points],Table169[Team 2],$BC24,Table169[Team 1],BO$3)+SUMIFS(Table169[Team 1 Points],Table169[Team 1],$BC24,Table169[Team 2],BO$3)</f>
        <v>0</v>
      </c>
      <c r="BP24" s="19">
        <f>SUMIFS(Table169[Team 2 Points],Table169[Team 2],$BC24,Table169[Team 1],BP$3)+SUMIFS(Table169[Team 1 Points],Table169[Team 1],$BC24,Table169[Team 2],BP$3)</f>
        <v>0</v>
      </c>
      <c r="BQ24" s="19">
        <f>SUMIFS(Table169[Team 2 Points],Table169[Team 2],$BC24,Table169[Team 1],BQ$3)+SUMIFS(Table169[Team 1 Points],Table169[Team 1],$BC24,Table169[Team 2],BQ$3)</f>
        <v>0</v>
      </c>
      <c r="BR24" s="19">
        <f>SUMIFS(Table169[Team 2 Points],Table169[Team 2],$BC24,Table169[Team 1],BR$3)+SUMIFS(Table169[Team 1 Points],Table169[Team 1],$BC24,Table169[Team 2],BR$3)</f>
        <v>0</v>
      </c>
      <c r="BS24" s="19">
        <f>SUMIFS(Table169[Team 2 Points],Table169[Team 2],$BC24,Table169[Team 1],BS$3)+SUMIFS(Table169[Team 1 Points],Table169[Team 1],$BC24,Table169[Team 2],BS$3)</f>
        <v>0</v>
      </c>
      <c r="BT24" s="19">
        <f>SUMIFS(Table169[Team 2 Points],Table169[Team 2],$BC24,Table169[Team 1],BT$3)+SUMIFS(Table169[Team 1 Points],Table169[Team 1],$BC24,Table169[Team 2],BT$3)</f>
        <v>0</v>
      </c>
      <c r="BU24" s="19">
        <f>SUMIFS(Table169[Team 2 Points],Table169[Team 2],$BC24,Table169[Team 1],BU$3)+SUMIFS(Table169[Team 1 Points],Table169[Team 1],$BC24,Table169[Team 2],BU$3)</f>
        <v>0</v>
      </c>
      <c r="BV24" s="19">
        <f>SUMIFS(Table169[Team 2 Points],Table169[Team 2],$BC24,Table169[Team 1],BV$3)+SUMIFS(Table169[Team 1 Points],Table169[Team 1],$BC24,Table169[Team 2],BV$3)</f>
        <v>0</v>
      </c>
      <c r="BW24" s="19">
        <f>SUMIFS(Table169[Team 2 Points],Table169[Team 2],$BC24,Table169[Team 1],BW$3)+SUMIFS(Table169[Team 1 Points],Table169[Team 1],$BC24,Table169[Team 2],BW$3)</f>
        <v>0</v>
      </c>
      <c r="BX24" s="19">
        <f>SUMIFS(Table169[Team 2 Points],Table169[Team 2],$BC24,Table169[Team 1],BX$3)+SUMIFS(Table169[Team 1 Points],Table169[Team 1],$BC24,Table169[Team 2],BX$3)</f>
        <v>0</v>
      </c>
      <c r="BY24" s="19">
        <f>SUMIFS(Table169[Team 2 Points],Table169[Team 2],$BC24,Table169[Team 1],BY$3)+SUMIFS(Table169[Team 1 Points],Table169[Team 1],$BC24,Table169[Team 2],BY$3)</f>
        <v>0</v>
      </c>
      <c r="BZ24" s="19">
        <f>SUMIFS(Table169[Team 2 Points],Table169[Team 2],$BC24,Table169[Team 1],BZ$3)+SUMIFS(Table169[Team 1 Points],Table169[Team 1],$BC24,Table169[Team 2],BZ$3)</f>
        <v>0</v>
      </c>
      <c r="CA24" s="19">
        <f>SUMIFS(Table169[Team 2 Points],Table169[Team 2],$BC24,Table169[Team 1],CA$3)+SUMIFS(Table169[Team 1 Points],Table169[Team 1],$BC24,Table169[Team 2],CA$3)</f>
        <v>0</v>
      </c>
      <c r="CB24" s="19">
        <f>SUMIFS(Table169[Team 2 Points],Table169[Team 2],$BC24,Table169[Team 1],CB$3)+SUMIFS(Table169[Team 1 Points],Table169[Team 1],$BC24,Table169[Team 2],CB$3)</f>
        <v>0</v>
      </c>
      <c r="CC24" s="19">
        <f>SUMIFS(Table169[Team 2 Points],Table169[Team 2],$BC24,Table169[Team 1],CC$3)+SUMIFS(Table169[Team 1 Points],Table169[Team 1],$BC24,Table169[Team 2],CC$3)</f>
        <v>0</v>
      </c>
      <c r="CD24" s="19">
        <f>SUMIFS(Table169[Team 2 Points],Table169[Team 2],$BC24,Table169[Team 1],CD$3)+SUMIFS(Table169[Team 1 Points],Table169[Team 1],$BC24,Table169[Team 2],CD$3)</f>
        <v>0</v>
      </c>
      <c r="CE24" s="19">
        <f>SUMIFS(Table169[Team 2 Points],Table169[Team 2],$BC24,Table169[Team 1],CE$3)+SUMIFS(Table169[Team 1 Points],Table169[Team 1],$BC24,Table169[Team 2],CE$3)</f>
        <v>0</v>
      </c>
      <c r="CF24" s="19">
        <f>SUMIFS(Table169[Team 2 Points],Table169[Team 2],$BC24,Table169[Team 1],CF$3)+SUMIFS(Table169[Team 1 Points],Table169[Team 1],$BC24,Table169[Team 2],CF$3)</f>
        <v>0</v>
      </c>
      <c r="CG24" s="19">
        <f>SUMIFS(Table169[Team 2 Points],Table169[Team 2],$BC24,Table169[Team 1],CG$3)+SUMIFS(Table169[Team 1 Points],Table169[Team 1],$BC24,Table169[Team 2],CG$3)</f>
        <v>0</v>
      </c>
      <c r="CH24" s="19">
        <f>SUMIFS(Table169[Team 2 Points],Table169[Team 2],$BC24,Table169[Team 1],CH$3)+SUMIFS(Table169[Team 1 Points],Table169[Team 1],$BC24,Table169[Team 2],CH$3)</f>
        <v>0</v>
      </c>
      <c r="CI24" s="19">
        <f>SUMIFS(Table169[Team 2 Points],Table169[Team 2],$BC24,Table169[Team 1],CI$3)+SUMIFS(Table169[Team 1 Points],Table169[Team 1],$BC24,Table169[Team 2],CI$3)</f>
        <v>0</v>
      </c>
      <c r="CK24" s="17" t="s">
        <v>99</v>
      </c>
      <c r="CL24" s="19">
        <f>SUMIFS(Table169[Team 2 GD],Table169[Team 2],$BC24,Table169[Team 1],CL$3)+SUMIFS(Table169[Team 1 GD],Table169[Team 1],$BC24,Table169[Team 2],CL$3)</f>
        <v>0</v>
      </c>
      <c r="CM24" s="19">
        <f>SUMIFS(Table169[Team 2 GD],Table169[Team 2],$BC24,Table169[Team 1],CM$3)+SUMIFS(Table169[Team 1 GD],Table169[Team 1],$BC24,Table169[Team 2],CM$3)</f>
        <v>0</v>
      </c>
      <c r="CN24" s="19">
        <f>SUMIFS(Table169[Team 2 GD],Table169[Team 2],$BC24,Table169[Team 1],CN$3)+SUMIFS(Table169[Team 1 GD],Table169[Team 1],$BC24,Table169[Team 2],CN$3)</f>
        <v>0</v>
      </c>
      <c r="CO24" s="19">
        <f>SUMIFS(Table169[Team 2 GD],Table169[Team 2],$BC24,Table169[Team 1],CO$3)+SUMIFS(Table169[Team 1 GD],Table169[Team 1],$BC24,Table169[Team 2],CO$3)</f>
        <v>0</v>
      </c>
      <c r="CP24" s="19">
        <f>SUMIFS(Table169[Team 2 GD],Table169[Team 2],$BC24,Table169[Team 1],CP$3)+SUMIFS(Table169[Team 1 GD],Table169[Team 1],$BC24,Table169[Team 2],CP$3)</f>
        <v>0</v>
      </c>
      <c r="CQ24" s="19">
        <f>SUMIFS(Table169[Team 2 GD],Table169[Team 2],$BC24,Table169[Team 1],CQ$3)+SUMIFS(Table169[Team 1 GD],Table169[Team 1],$BC24,Table169[Team 2],CQ$3)</f>
        <v>0</v>
      </c>
      <c r="CR24" s="19">
        <f>SUMIFS(Table169[Team 2 GD],Table169[Team 2],$BC24,Table169[Team 1],CR$3)+SUMIFS(Table169[Team 1 GD],Table169[Team 1],$BC24,Table169[Team 2],CR$3)</f>
        <v>0</v>
      </c>
      <c r="CS24" s="19">
        <f>SUMIFS(Table169[Team 2 GD],Table169[Team 2],$BC24,Table169[Team 1],CS$3)+SUMIFS(Table169[Team 1 GD],Table169[Team 1],$BC24,Table169[Team 2],CS$3)</f>
        <v>0</v>
      </c>
      <c r="CT24" s="19">
        <f>SUMIFS(Table169[Team 2 GD],Table169[Team 2],$BC24,Table169[Team 1],CT$3)+SUMIFS(Table169[Team 1 GD],Table169[Team 1],$BC24,Table169[Team 2],CT$3)</f>
        <v>0</v>
      </c>
      <c r="CU24" s="19">
        <f>SUMIFS(Table169[Team 2 GD],Table169[Team 2],$BC24,Table169[Team 1],CU$3)+SUMIFS(Table169[Team 1 GD],Table169[Team 1],$BC24,Table169[Team 2],CU$3)</f>
        <v>0</v>
      </c>
      <c r="CV24" s="19">
        <f>SUMIFS(Table169[Team 2 GD],Table169[Team 2],$BC24,Table169[Team 1],CV$3)+SUMIFS(Table169[Team 1 GD],Table169[Team 1],$BC24,Table169[Team 2],CV$3)</f>
        <v>0</v>
      </c>
      <c r="CW24" s="19">
        <f>SUMIFS(Table169[Team 2 GD],Table169[Team 2],$BC24,Table169[Team 1],CW$3)+SUMIFS(Table169[Team 1 GD],Table169[Team 1],$BC24,Table169[Team 2],CW$3)</f>
        <v>0</v>
      </c>
      <c r="CX24" s="19">
        <f>SUMIFS(Table169[Team 2 GD],Table169[Team 2],$BC24,Table169[Team 1],CX$3)+SUMIFS(Table169[Team 1 GD],Table169[Team 1],$BC24,Table169[Team 2],CX$3)</f>
        <v>0</v>
      </c>
      <c r="CY24" s="19">
        <f>SUMIFS(Table169[Team 2 GD],Table169[Team 2],$BC24,Table169[Team 1],CY$3)+SUMIFS(Table169[Team 1 GD],Table169[Team 1],$BC24,Table169[Team 2],CY$3)</f>
        <v>0</v>
      </c>
      <c r="CZ24" s="19">
        <f>SUMIFS(Table169[Team 2 GD],Table169[Team 2],$BC24,Table169[Team 1],CZ$3)+SUMIFS(Table169[Team 1 GD],Table169[Team 1],$BC24,Table169[Team 2],CZ$3)</f>
        <v>0</v>
      </c>
      <c r="DA24" s="19">
        <f>SUMIFS(Table169[Team 2 GD],Table169[Team 2],$BC24,Table169[Team 1],DA$3)+SUMIFS(Table169[Team 1 GD],Table169[Team 1],$BC24,Table169[Team 2],DA$3)</f>
        <v>0</v>
      </c>
      <c r="DB24" s="19">
        <f>SUMIFS(Table169[Team 2 GD],Table169[Team 2],$BC24,Table169[Team 1],DB$3)+SUMIFS(Table169[Team 1 GD],Table169[Team 1],$BC24,Table169[Team 2],DB$3)</f>
        <v>0</v>
      </c>
      <c r="DC24" s="19">
        <f>SUMIFS(Table169[Team 2 GD],Table169[Team 2],$BC24,Table169[Team 1],DC$3)+SUMIFS(Table169[Team 1 GD],Table169[Team 1],$BC24,Table169[Team 2],DC$3)</f>
        <v>0</v>
      </c>
      <c r="DD24" s="19">
        <f>SUMIFS(Table169[Team 2 GD],Table169[Team 2],$BC24,Table169[Team 1],DD$3)+SUMIFS(Table169[Team 1 GD],Table169[Team 1],$BC24,Table169[Team 2],DD$3)</f>
        <v>0</v>
      </c>
      <c r="DE24" s="19">
        <f>SUMIFS(Table169[Team 2 GD],Table169[Team 2],$BC24,Table169[Team 1],DE$3)+SUMIFS(Table169[Team 1 GD],Table169[Team 1],$BC24,Table169[Team 2],DE$3)</f>
        <v>0</v>
      </c>
      <c r="DF24" s="19">
        <f>SUMIFS(Table169[Team 2 GD],Table169[Team 2],$BC24,Table169[Team 1],DF$3)+SUMIFS(Table169[Team 1 GD],Table169[Team 1],$BC24,Table169[Team 2],DF$3)</f>
        <v>0</v>
      </c>
      <c r="DG24" s="19">
        <f>SUMIFS(Table169[Team 2 GD],Table169[Team 2],$BC24,Table169[Team 1],DG$3)+SUMIFS(Table169[Team 1 GD],Table169[Team 1],$BC24,Table169[Team 2],DG$3)</f>
        <v>0</v>
      </c>
      <c r="DH24" s="19">
        <f>SUMIFS(Table169[Team 2 GD],Table169[Team 2],$BC24,Table169[Team 1],DH$3)+SUMIFS(Table169[Team 1 GD],Table169[Team 1],$BC24,Table169[Team 2],DH$3)</f>
        <v>0</v>
      </c>
      <c r="DI24" s="19">
        <f>SUMIFS(Table169[Team 2 GD],Table169[Team 2],$BC24,Table169[Team 1],DI$3)+SUMIFS(Table169[Team 1 GD],Table169[Team 1],$BC24,Table169[Team 2],DI$3)</f>
        <v>0</v>
      </c>
      <c r="DJ24" s="19">
        <f>SUMIFS(Table169[Team 2 GD],Table169[Team 2],$BC24,Table169[Team 1],DJ$3)+SUMIFS(Table169[Team 1 GD],Table169[Team 1],$BC24,Table169[Team 2],DJ$3)</f>
        <v>0</v>
      </c>
      <c r="DK24" s="19">
        <f>SUMIFS(Table169[Team 2 GD],Table169[Team 2],$BC24,Table169[Team 1],DK$3)+SUMIFS(Table169[Team 1 GD],Table169[Team 1],$BC24,Table169[Team 2],DK$3)</f>
        <v>0</v>
      </c>
      <c r="DL24" s="19">
        <f>SUMIFS(Table169[Team 2 GD],Table169[Team 2],$BC24,Table169[Team 1],DL$3)+SUMIFS(Table169[Team 1 GD],Table169[Team 1],$BC24,Table169[Team 2],DL$3)</f>
        <v>0</v>
      </c>
      <c r="DM24" s="19">
        <f>SUMIFS(Table169[Team 2 GD],Table169[Team 2],$BC24,Table169[Team 1],DM$3)+SUMIFS(Table169[Team 1 GD],Table169[Team 1],$BC24,Table169[Team 2],DM$3)</f>
        <v>0</v>
      </c>
      <c r="DN24" s="19">
        <f>SUMIFS(Table169[Team 2 GD],Table169[Team 2],$BC24,Table169[Team 1],DN$3)+SUMIFS(Table169[Team 1 GD],Table169[Team 1],$BC24,Table169[Team 2],DN$3)</f>
        <v>0</v>
      </c>
      <c r="DO24" s="19">
        <f>SUMIFS(Table169[Team 2 GD],Table169[Team 2],$BC24,Table169[Team 1],DO$3)+SUMIFS(Table169[Team 1 GD],Table169[Team 1],$BC24,Table169[Team 2],DO$3)</f>
        <v>0</v>
      </c>
      <c r="DP24" s="19">
        <f>SUMIFS(Table169[Team 2 GD],Table169[Team 2],$BC24,Table169[Team 1],DP$3)+SUMIFS(Table169[Team 1 GD],Table169[Team 1],$BC24,Table169[Team 2],DP$3)</f>
        <v>0</v>
      </c>
      <c r="DQ24" s="19">
        <f>SUMIFS(Table169[Team 2 GD],Table169[Team 2],$BC24,Table169[Team 1],DQ$3)+SUMIFS(Table169[Team 1 GD],Table169[Team 1],$BC24,Table169[Team 2],DQ$3)</f>
        <v>0</v>
      </c>
      <c r="DS24" s="17" t="s">
        <v>99</v>
      </c>
      <c r="DT24" s="19">
        <f>SUMIFS(Table169[Team 2 Goals],Table169[Team 2],$BC24,Table169[Team 1],DT$3)+SUMIFS(Table169[Team 1 Goals],Table169[Team 1],$BC24,Table169[Team 2],DT$3)</f>
        <v>0</v>
      </c>
      <c r="DU24" s="19">
        <f>SUMIFS(Table169[Team 2 Goals],Table169[Team 2],$BC24,Table169[Team 1],DU$3)+SUMIFS(Table169[Team 1 Goals],Table169[Team 1],$BC24,Table169[Team 2],DU$3)</f>
        <v>0</v>
      </c>
      <c r="DV24" s="19">
        <f>SUMIFS(Table169[Team 2 Goals],Table169[Team 2],$BC24,Table169[Team 1],DV$3)+SUMIFS(Table169[Team 1 Goals],Table169[Team 1],$BC24,Table169[Team 2],DV$3)</f>
        <v>0</v>
      </c>
      <c r="DW24" s="19">
        <f>SUMIFS(Table169[Team 2 Goals],Table169[Team 2],$BC24,Table169[Team 1],DW$3)+SUMIFS(Table169[Team 1 Goals],Table169[Team 1],$BC24,Table169[Team 2],DW$3)</f>
        <v>0</v>
      </c>
      <c r="DX24" s="19">
        <f>SUMIFS(Table169[Team 2 Goals],Table169[Team 2],$BC24,Table169[Team 1],DX$3)+SUMIFS(Table169[Team 1 Goals],Table169[Team 1],$BC24,Table169[Team 2],DX$3)</f>
        <v>0</v>
      </c>
      <c r="DY24" s="19">
        <f>SUMIFS(Table169[Team 2 Goals],Table169[Team 2],$BC24,Table169[Team 1],DY$3)+SUMIFS(Table169[Team 1 Goals],Table169[Team 1],$BC24,Table169[Team 2],DY$3)</f>
        <v>0</v>
      </c>
      <c r="DZ24" s="19">
        <f>SUMIFS(Table169[Team 2 Goals],Table169[Team 2],$BC24,Table169[Team 1],DZ$3)+SUMIFS(Table169[Team 1 Goals],Table169[Team 1],$BC24,Table169[Team 2],DZ$3)</f>
        <v>0</v>
      </c>
      <c r="EA24" s="19">
        <f>SUMIFS(Table169[Team 2 Goals],Table169[Team 2],$BC24,Table169[Team 1],EA$3)+SUMIFS(Table169[Team 1 Goals],Table169[Team 1],$BC24,Table169[Team 2],EA$3)</f>
        <v>0</v>
      </c>
      <c r="EB24" s="19">
        <f>SUMIFS(Table169[Team 2 Goals],Table169[Team 2],$BC24,Table169[Team 1],EB$3)+SUMIFS(Table169[Team 1 Goals],Table169[Team 1],$BC24,Table169[Team 2],EB$3)</f>
        <v>0</v>
      </c>
      <c r="EC24" s="19">
        <f>SUMIFS(Table169[Team 2 Goals],Table169[Team 2],$BC24,Table169[Team 1],EC$3)+SUMIFS(Table169[Team 1 Goals],Table169[Team 1],$BC24,Table169[Team 2],EC$3)</f>
        <v>0</v>
      </c>
      <c r="ED24" s="19">
        <f>SUMIFS(Table169[Team 2 Goals],Table169[Team 2],$BC24,Table169[Team 1],ED$3)+SUMIFS(Table169[Team 1 Goals],Table169[Team 1],$BC24,Table169[Team 2],ED$3)</f>
        <v>0</v>
      </c>
      <c r="EE24" s="19">
        <f>SUMIFS(Table169[Team 2 Goals],Table169[Team 2],$BC24,Table169[Team 1],EE$3)+SUMIFS(Table169[Team 1 Goals],Table169[Team 1],$BC24,Table169[Team 2],EE$3)</f>
        <v>0</v>
      </c>
      <c r="EF24" s="19">
        <f>SUMIFS(Table169[Team 2 Goals],Table169[Team 2],$BC24,Table169[Team 1],EF$3)+SUMIFS(Table169[Team 1 Goals],Table169[Team 1],$BC24,Table169[Team 2],EF$3)</f>
        <v>0</v>
      </c>
      <c r="EG24" s="19">
        <f>SUMIFS(Table169[Team 2 Goals],Table169[Team 2],$BC24,Table169[Team 1],EG$3)+SUMIFS(Table169[Team 1 Goals],Table169[Team 1],$BC24,Table169[Team 2],EG$3)</f>
        <v>0</v>
      </c>
      <c r="EH24" s="19">
        <f>SUMIFS(Table169[Team 2 Goals],Table169[Team 2],$BC24,Table169[Team 1],EH$3)+SUMIFS(Table169[Team 1 Goals],Table169[Team 1],$BC24,Table169[Team 2],EH$3)</f>
        <v>0</v>
      </c>
      <c r="EI24" s="19">
        <f>SUMIFS(Table169[Team 2 Goals],Table169[Team 2],$BC24,Table169[Team 1],EI$3)+SUMIFS(Table169[Team 1 Goals],Table169[Team 1],$BC24,Table169[Team 2],EI$3)</f>
        <v>0</v>
      </c>
      <c r="EJ24" s="19">
        <f>SUMIFS(Table169[Team 2 Goals],Table169[Team 2],$BC24,Table169[Team 1],EJ$3)+SUMIFS(Table169[Team 1 Goals],Table169[Team 1],$BC24,Table169[Team 2],EJ$3)</f>
        <v>0</v>
      </c>
      <c r="EK24" s="19">
        <f>SUMIFS(Table169[Team 2 Goals],Table169[Team 2],$BC24,Table169[Team 1],EK$3)+SUMIFS(Table169[Team 1 Goals],Table169[Team 1],$BC24,Table169[Team 2],EK$3)</f>
        <v>0</v>
      </c>
      <c r="EL24" s="19">
        <f>SUMIFS(Table169[Team 2 Goals],Table169[Team 2],$BC24,Table169[Team 1],EL$3)+SUMIFS(Table169[Team 1 Goals],Table169[Team 1],$BC24,Table169[Team 2],EL$3)</f>
        <v>0</v>
      </c>
      <c r="EM24" s="19">
        <f>SUMIFS(Table169[Team 2 Goals],Table169[Team 2],$BC24,Table169[Team 1],EM$3)+SUMIFS(Table169[Team 1 Goals],Table169[Team 1],$BC24,Table169[Team 2],EM$3)</f>
        <v>0</v>
      </c>
      <c r="EN24" s="19">
        <f>SUMIFS(Table169[Team 2 Goals],Table169[Team 2],$BC24,Table169[Team 1],EN$3)+SUMIFS(Table169[Team 1 Goals],Table169[Team 1],$BC24,Table169[Team 2],EN$3)</f>
        <v>0</v>
      </c>
      <c r="EO24" s="19">
        <f>SUMIFS(Table169[Team 2 Goals],Table169[Team 2],$BC24,Table169[Team 1],EO$3)+SUMIFS(Table169[Team 1 Goals],Table169[Team 1],$BC24,Table169[Team 2],EO$3)</f>
        <v>0</v>
      </c>
      <c r="EP24" s="19">
        <f>SUMIFS(Table169[Team 2 Goals],Table169[Team 2],$BC24,Table169[Team 1],EP$3)+SUMIFS(Table169[Team 1 Goals],Table169[Team 1],$BC24,Table169[Team 2],EP$3)</f>
        <v>0</v>
      </c>
      <c r="EQ24" s="19">
        <f>SUMIFS(Table169[Team 2 Goals],Table169[Team 2],$BC24,Table169[Team 1],EQ$3)+SUMIFS(Table169[Team 1 Goals],Table169[Team 1],$BC24,Table169[Team 2],EQ$3)</f>
        <v>0</v>
      </c>
      <c r="ER24" s="19">
        <f>SUMIFS(Table169[Team 2 Goals],Table169[Team 2],$BC24,Table169[Team 1],ER$3)+SUMIFS(Table169[Team 1 Goals],Table169[Team 1],$BC24,Table169[Team 2],ER$3)</f>
        <v>0</v>
      </c>
      <c r="ES24" s="19">
        <f>SUMIFS(Table169[Team 2 Goals],Table169[Team 2],$BC24,Table169[Team 1],ES$3)+SUMIFS(Table169[Team 1 Goals],Table169[Team 1],$BC24,Table169[Team 2],ES$3)</f>
        <v>0</v>
      </c>
      <c r="ET24" s="19">
        <f>SUMIFS(Table169[Team 2 Goals],Table169[Team 2],$BC24,Table169[Team 1],ET$3)+SUMIFS(Table169[Team 1 Goals],Table169[Team 1],$BC24,Table169[Team 2],ET$3)</f>
        <v>0</v>
      </c>
      <c r="EU24" s="19">
        <f>SUMIFS(Table169[Team 2 Goals],Table169[Team 2],$BC24,Table169[Team 1],EU$3)+SUMIFS(Table169[Team 1 Goals],Table169[Team 1],$BC24,Table169[Team 2],EU$3)</f>
        <v>0</v>
      </c>
      <c r="EV24" s="19">
        <f>SUMIFS(Table169[Team 2 Goals],Table169[Team 2],$BC24,Table169[Team 1],EV$3)+SUMIFS(Table169[Team 1 Goals],Table169[Team 1],$BC24,Table169[Team 2],EV$3)</f>
        <v>0</v>
      </c>
      <c r="EW24" s="19">
        <f>SUMIFS(Table169[Team 2 Goals],Table169[Team 2],$BC24,Table169[Team 1],EW$3)+SUMIFS(Table169[Team 1 Goals],Table169[Team 1],$BC24,Table169[Team 2],EW$3)</f>
        <v>0</v>
      </c>
      <c r="EX24" s="19">
        <f>SUMIFS(Table169[Team 2 Goals],Table169[Team 2],$BC24,Table169[Team 1],EX$3)+SUMIFS(Table169[Team 1 Goals],Table169[Team 1],$BC24,Table169[Team 2],EX$3)</f>
        <v>0</v>
      </c>
      <c r="EY24" s="19">
        <f>SUMIFS(Table169[Team 2 Goals],Table169[Team 2],$BC24,Table169[Team 1],EY$3)+SUMIFS(Table169[Team 1 Goals],Table169[Team 1],$BC24,Table169[Team 2],EY$3)</f>
        <v>0</v>
      </c>
      <c r="FA24" s="72"/>
      <c r="FB24" s="72"/>
    </row>
    <row r="25" spans="1:160" s="17" customFormat="1" ht="30" customHeight="1" x14ac:dyDescent="0.25">
      <c r="A25" s="70"/>
      <c r="B25" s="5">
        <v>22</v>
      </c>
      <c r="C25" s="5" t="s">
        <v>21</v>
      </c>
      <c r="D25" s="28">
        <v>44891</v>
      </c>
      <c r="E25" s="5" t="s">
        <v>17</v>
      </c>
      <c r="F25" s="29">
        <v>0.66666666666666663</v>
      </c>
      <c r="G25" s="30">
        <f t="shared" si="0"/>
        <v>44891.208333333328</v>
      </c>
      <c r="H25" s="5" t="s">
        <v>37</v>
      </c>
      <c r="I25" s="67"/>
      <c r="J25" s="5" t="str">
        <f>IF(Table169[[#This Row],[SCORE]]="","",IF(O25=P25,"Draw",IF(O25&gt;P25,K25,L25)))</f>
        <v/>
      </c>
      <c r="K25" s="17" t="str">
        <f>IF(Table169[[#This Row],[TEAMS]]="","",LEFT(H25,FIND(" -",H25,1)-1))</f>
        <v>Poland</v>
      </c>
      <c r="L25" s="17" t="str">
        <f>IF(Table169[[#This Row],[TEAMS]]="","",MID(H25,FIND("-",H25,1)+2,LEN(H25)-FIND("-",H25,1)+2))</f>
        <v>Saudi Arabia</v>
      </c>
      <c r="M25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25" s="17" t="str">
        <f>IF(Table169[[#This Row],[Winner]]=Table169[[#This Row],[Team 1]],Table169[[#This Row],[Team 2]],IF(Table169[[#This Row],[Winner]]=Table169[[#This Row],[Team 2]],Table169[[#This Row],[Team 1]],""))</f>
        <v/>
      </c>
      <c r="O25" s="17" t="str">
        <f>IF(Table169[[#This Row],[SCORE]]="","",LEFT(I25,FIND(":",I25,1)-1)*1)</f>
        <v/>
      </c>
      <c r="P25" s="17" t="str">
        <f>IF(Table169[[#This Row],[SCORE]]="","",MID(I25,FIND(":",I25,1)+1,LEN(I25)-FIND(":",I25,1)+1)*1)</f>
        <v/>
      </c>
      <c r="Q25" s="17" t="str">
        <f>IF(OR(Table169[[#This Row],[Team 1 Goals]]="",Table169[[#This Row],[Team 2 Goals]]=""),"",Table169[[#This Row],[Team 1 Goals]]-Table169[[#This Row],[Team 2 Goals]])</f>
        <v/>
      </c>
      <c r="R25" s="17" t="str">
        <f>IF(OR(Table169[[#This Row],[Team 1 Goals]]="",Table169[[#This Row],[Team 2 Goals]]=""),"",Table169[[#This Row],[Team 2 Goals]]-Table169[[#This Row],[Team 1 Goals]])</f>
        <v/>
      </c>
      <c r="S25" s="17" t="str">
        <f>IF(Table169[[#This Row],[SCORE]]="","",IF(Table169[[#This Row],[WINNER / RESULT]]="Draw",1,IF(Table169[[#This Row],[WINNER / RESULT]]=Table169[[#This Row],[Team 1]],3,0)))</f>
        <v/>
      </c>
      <c r="T25" s="17" t="str">
        <f>IF(Table169[[#This Row],[SCORE]]="","",IF(Table169[[#This Row],[WINNER / RESULT]]="Draw",1,IF(Table169[[#This Row],[WINNER / RESULT]]=Table169[[#This Row],[Team 2]],3,0)))</f>
        <v/>
      </c>
      <c r="Z25" s="4" t="s">
        <v>22</v>
      </c>
      <c r="AA25" s="46">
        <v>2</v>
      </c>
      <c r="AB25" s="27" t="str">
        <f ca="1">IFERROR(INDEX(AJ:AJ,MATCH("2"&amp;Z25,AT:AT,0),1),"")</f>
        <v>Denmark</v>
      </c>
      <c r="AC25" s="27" t="str">
        <f ca="1">IF(AB25="","",VLOOKUP(AB25,AJ:AO,2,FALSE)&amp;"-"&amp;VLOOKUP(AB25,AJ:AO,3,FALSE)&amp;"-"&amp;VLOOKUP(AB25,AJ:AO,4,FALSE))</f>
        <v>0-0-0</v>
      </c>
      <c r="AD25" s="27">
        <f ca="1">IF(AB25="","",VLOOKUP(AB25,AJ:AQ,8,FALSE))</f>
        <v>0</v>
      </c>
      <c r="AE25" s="47">
        <f ca="1">IF(AB25="","",VLOOKUP(AB25,AJ:AT,5,FALSE))</f>
        <v>0</v>
      </c>
      <c r="AI25" s="17" t="s">
        <v>70</v>
      </c>
      <c r="AJ25" s="17" t="s">
        <v>91</v>
      </c>
      <c r="AK25" s="17">
        <f>COUNTIF(Table169[Winner],AJ25)</f>
        <v>0</v>
      </c>
      <c r="AL25" s="17">
        <f>COUNTIFS(Table169[Team 2],AJ25,Table169[WINNER / RESULT],"Draw")+COUNTIFS(Table169[Team 1],AJ25,Table169[WINNER / RESULT],"Draw")</f>
        <v>0</v>
      </c>
      <c r="AM25" s="17">
        <f>COUNTIF(Table169[Loser],AJ25)</f>
        <v>0</v>
      </c>
      <c r="AN25" s="17">
        <f>AL25+(3*AK25)</f>
        <v>0</v>
      </c>
      <c r="AO25" s="17">
        <f>SUMIFS(Table169[Team 1 Goals],Table169[Team 1],AJ25)+SUMIFS(Table169[Team 2 Goals],Table169[Team 2],AJ25)</f>
        <v>0</v>
      </c>
      <c r="AP25" s="17">
        <f>SUMIFS(Table169[Team 2 Goals],Table169[Team 1],AJ25)+SUMIFS(Table169[Team 1 Goals],Table169[Team 2],AJ25)</f>
        <v>0</v>
      </c>
      <c r="AQ25" s="17">
        <f>AO25-AP25</f>
        <v>0</v>
      </c>
      <c r="AR25" s="17">
        <f ca="1">RANK(BA25,$BA$24:$BA$27,1)</f>
        <v>2</v>
      </c>
      <c r="AS25" s="17" t="str">
        <f t="shared" si="1"/>
        <v/>
      </c>
      <c r="AT25" s="17" t="str">
        <f ca="1">IF(AS25="",AR25&amp;AI25,AS25&amp;AI25)</f>
        <v>2E</v>
      </c>
      <c r="AU25" s="17">
        <f>RANK(AN25,AN24:AN27)+(RANK(AQ25,AQ24:AQ27)/10)+(RANK(AO25,AO24:AO27)/100)</f>
        <v>1.1100000000000001</v>
      </c>
      <c r="AV25" s="17">
        <f>RANK(AU25,$AU$24:$AU$27,1)</f>
        <v>1</v>
      </c>
      <c r="AW25" s="17" cm="1">
        <f t="array" aca="1" ref="AW25" ca="1">SUMPRODUCT((OFFSET($BD$3:$CI$3,MATCH($AJ25,$BC$4:$BC$35,0),0))*((IF($AV26=$AV25,$BD$3:$CI$3=$AJ26,0))+(IF($AV27=$AV25,$BD$3:$CI$3=$AJ27,0))+(IF($AV24=$AV25,$BD$3:$CI$3=$AJ24,0))))</f>
        <v>0</v>
      </c>
      <c r="AX25" s="17" cm="1">
        <f t="array" aca="1" ref="AX25" ca="1">SUMPRODUCT((OFFSET($CL$3:$DQ$3,MATCH($AJ25,$CK$4:$CK$35,0),0))*((IF($AV26=$AV25,$CL$3:$DQ$3=$AJ26,0))+(IF($AV27=$AV25,$CL$3:$DQ$3=$AJ27,0))+(IF($AV24=$AV25,$CL$3:$DQ$3=$AJ24,0))))</f>
        <v>0</v>
      </c>
      <c r="AY25" s="17" cm="1">
        <f t="array" aca="1" ref="AY25" ca="1">SUMPRODUCT((OFFSET($DT$3:$EY$3,MATCH($AJ25,$DS$4:$DS$35,0),0))*((IF($AV26=$AV25,$DT$3:$EY$3=$AJ26,0))+(IF($AV27=$AV25,$DT$3:$EY$3=$AJ27,0))+(IF($AV24=$AV25,$DT$3:$EY$3=$AJ24,0))))</f>
        <v>0</v>
      </c>
      <c r="AZ25" s="17">
        <f ca="1">(AW25/1000)+(AX25/10000)+(AY25/100000)+(ROW(AY26)/10000000)</f>
        <v>2.6000000000000001E-6</v>
      </c>
      <c r="BA25" s="17">
        <f ca="1">+AU25-AZ25</f>
        <v>1.1099974000000001</v>
      </c>
      <c r="BC25" s="17" t="s">
        <v>95</v>
      </c>
      <c r="BD25" s="19">
        <f>SUMIFS(Table169[Team 2 Points],Table169[Team 2],$BC25,Table169[Team 1],BD$3)+SUMIFS(Table169[Team 1 Points],Table169[Team 1],$BC25,Table169[Team 2],BD$3)</f>
        <v>0</v>
      </c>
      <c r="BE25" s="19">
        <f>SUMIFS(Table169[Team 2 Points],Table169[Team 2],$BC25,Table169[Team 1],BE$3)+SUMIFS(Table169[Team 1 Points],Table169[Team 1],$BC25,Table169[Team 2],BE$3)</f>
        <v>0</v>
      </c>
      <c r="BF25" s="19">
        <f>SUMIFS(Table169[Team 2 Points],Table169[Team 2],$BC25,Table169[Team 1],BF$3)+SUMIFS(Table169[Team 1 Points],Table169[Team 1],$BC25,Table169[Team 2],BF$3)</f>
        <v>0</v>
      </c>
      <c r="BG25" s="19">
        <f>SUMIFS(Table169[Team 2 Points],Table169[Team 2],$BC25,Table169[Team 1],BG$3)+SUMIFS(Table169[Team 1 Points],Table169[Team 1],$BC25,Table169[Team 2],BG$3)</f>
        <v>0</v>
      </c>
      <c r="BH25" s="19">
        <f>SUMIFS(Table169[Team 2 Points],Table169[Team 2],$BC25,Table169[Team 1],BH$3)+SUMIFS(Table169[Team 1 Points],Table169[Team 1],$BC25,Table169[Team 2],BH$3)</f>
        <v>0</v>
      </c>
      <c r="BI25" s="19">
        <f>SUMIFS(Table169[Team 2 Points],Table169[Team 2],$BC25,Table169[Team 1],BI$3)+SUMIFS(Table169[Team 1 Points],Table169[Team 1],$BC25,Table169[Team 2],BI$3)</f>
        <v>0</v>
      </c>
      <c r="BJ25" s="19">
        <f>SUMIFS(Table169[Team 2 Points],Table169[Team 2],$BC25,Table169[Team 1],BJ$3)+SUMIFS(Table169[Team 1 Points],Table169[Team 1],$BC25,Table169[Team 2],BJ$3)</f>
        <v>0</v>
      </c>
      <c r="BK25" s="19">
        <f>SUMIFS(Table169[Team 2 Points],Table169[Team 2],$BC25,Table169[Team 1],BK$3)+SUMIFS(Table169[Team 1 Points],Table169[Team 1],$BC25,Table169[Team 2],BK$3)</f>
        <v>0</v>
      </c>
      <c r="BL25" s="19">
        <f>SUMIFS(Table169[Team 2 Points],Table169[Team 2],$BC25,Table169[Team 1],BL$3)+SUMIFS(Table169[Team 1 Points],Table169[Team 1],$BC25,Table169[Team 2],BL$3)</f>
        <v>0</v>
      </c>
      <c r="BM25" s="19">
        <f>SUMIFS(Table169[Team 2 Points],Table169[Team 2],$BC25,Table169[Team 1],BM$3)+SUMIFS(Table169[Team 1 Points],Table169[Team 1],$BC25,Table169[Team 2],BM$3)</f>
        <v>0</v>
      </c>
      <c r="BN25" s="19">
        <f>SUMIFS(Table169[Team 2 Points],Table169[Team 2],$BC25,Table169[Team 1],BN$3)+SUMIFS(Table169[Team 1 Points],Table169[Team 1],$BC25,Table169[Team 2],BN$3)</f>
        <v>0</v>
      </c>
      <c r="BO25" s="19">
        <f>SUMIFS(Table169[Team 2 Points],Table169[Team 2],$BC25,Table169[Team 1],BO$3)+SUMIFS(Table169[Team 1 Points],Table169[Team 1],$BC25,Table169[Team 2],BO$3)</f>
        <v>0</v>
      </c>
      <c r="BP25" s="19">
        <f>SUMIFS(Table169[Team 2 Points],Table169[Team 2],$BC25,Table169[Team 1],BP$3)+SUMIFS(Table169[Team 1 Points],Table169[Team 1],$BC25,Table169[Team 2],BP$3)</f>
        <v>0</v>
      </c>
      <c r="BQ25" s="19">
        <f>SUMIFS(Table169[Team 2 Points],Table169[Team 2],$BC25,Table169[Team 1],BQ$3)+SUMIFS(Table169[Team 1 Points],Table169[Team 1],$BC25,Table169[Team 2],BQ$3)</f>
        <v>0</v>
      </c>
      <c r="BR25" s="19">
        <f>SUMIFS(Table169[Team 2 Points],Table169[Team 2],$BC25,Table169[Team 1],BR$3)+SUMIFS(Table169[Team 1 Points],Table169[Team 1],$BC25,Table169[Team 2],BR$3)</f>
        <v>0</v>
      </c>
      <c r="BS25" s="19">
        <f>SUMIFS(Table169[Team 2 Points],Table169[Team 2],$BC25,Table169[Team 1],BS$3)+SUMIFS(Table169[Team 1 Points],Table169[Team 1],$BC25,Table169[Team 2],BS$3)</f>
        <v>0</v>
      </c>
      <c r="BT25" s="19">
        <f>SUMIFS(Table169[Team 2 Points],Table169[Team 2],$BC25,Table169[Team 1],BT$3)+SUMIFS(Table169[Team 1 Points],Table169[Team 1],$BC25,Table169[Team 2],BT$3)</f>
        <v>0</v>
      </c>
      <c r="BU25" s="19">
        <f>SUMIFS(Table169[Team 2 Points],Table169[Team 2],$BC25,Table169[Team 1],BU$3)+SUMIFS(Table169[Team 1 Points],Table169[Team 1],$BC25,Table169[Team 2],BU$3)</f>
        <v>0</v>
      </c>
      <c r="BV25" s="19">
        <f>SUMIFS(Table169[Team 2 Points],Table169[Team 2],$BC25,Table169[Team 1],BV$3)+SUMIFS(Table169[Team 1 Points],Table169[Team 1],$BC25,Table169[Team 2],BV$3)</f>
        <v>0</v>
      </c>
      <c r="BW25" s="19">
        <f>SUMIFS(Table169[Team 2 Points],Table169[Team 2],$BC25,Table169[Team 1],BW$3)+SUMIFS(Table169[Team 1 Points],Table169[Team 1],$BC25,Table169[Team 2],BW$3)</f>
        <v>0</v>
      </c>
      <c r="BX25" s="19">
        <f>SUMIFS(Table169[Team 2 Points],Table169[Team 2],$BC25,Table169[Team 1],BX$3)+SUMIFS(Table169[Team 1 Points],Table169[Team 1],$BC25,Table169[Team 2],BX$3)</f>
        <v>0</v>
      </c>
      <c r="BY25" s="19">
        <f>SUMIFS(Table169[Team 2 Points],Table169[Team 2],$BC25,Table169[Team 1],BY$3)+SUMIFS(Table169[Team 1 Points],Table169[Team 1],$BC25,Table169[Team 2],BY$3)</f>
        <v>0</v>
      </c>
      <c r="BZ25" s="19">
        <f>SUMIFS(Table169[Team 2 Points],Table169[Team 2],$BC25,Table169[Team 1],BZ$3)+SUMIFS(Table169[Team 1 Points],Table169[Team 1],$BC25,Table169[Team 2],BZ$3)</f>
        <v>0</v>
      </c>
      <c r="CA25" s="19">
        <f>SUMIFS(Table169[Team 2 Points],Table169[Team 2],$BC25,Table169[Team 1],CA$3)+SUMIFS(Table169[Team 1 Points],Table169[Team 1],$BC25,Table169[Team 2],CA$3)</f>
        <v>0</v>
      </c>
      <c r="CB25" s="19">
        <f>SUMIFS(Table169[Team 2 Points],Table169[Team 2],$BC25,Table169[Team 1],CB$3)+SUMIFS(Table169[Team 1 Points],Table169[Team 1],$BC25,Table169[Team 2],CB$3)</f>
        <v>0</v>
      </c>
      <c r="CC25" s="19">
        <f>SUMIFS(Table169[Team 2 Points],Table169[Team 2],$BC25,Table169[Team 1],CC$3)+SUMIFS(Table169[Team 1 Points],Table169[Team 1],$BC25,Table169[Team 2],CC$3)</f>
        <v>0</v>
      </c>
      <c r="CD25" s="19">
        <f>SUMIFS(Table169[Team 2 Points],Table169[Team 2],$BC25,Table169[Team 1],CD$3)+SUMIFS(Table169[Team 1 Points],Table169[Team 1],$BC25,Table169[Team 2],CD$3)</f>
        <v>0</v>
      </c>
      <c r="CE25" s="19">
        <f>SUMIFS(Table169[Team 2 Points],Table169[Team 2],$BC25,Table169[Team 1],CE$3)+SUMIFS(Table169[Team 1 Points],Table169[Team 1],$BC25,Table169[Team 2],CE$3)</f>
        <v>0</v>
      </c>
      <c r="CF25" s="19">
        <f>SUMIFS(Table169[Team 2 Points],Table169[Team 2],$BC25,Table169[Team 1],CF$3)+SUMIFS(Table169[Team 1 Points],Table169[Team 1],$BC25,Table169[Team 2],CF$3)</f>
        <v>0</v>
      </c>
      <c r="CG25" s="19">
        <f>SUMIFS(Table169[Team 2 Points],Table169[Team 2],$BC25,Table169[Team 1],CG$3)+SUMIFS(Table169[Team 1 Points],Table169[Team 1],$BC25,Table169[Team 2],CG$3)</f>
        <v>0</v>
      </c>
      <c r="CH25" s="19">
        <f>SUMIFS(Table169[Team 2 Points],Table169[Team 2],$BC25,Table169[Team 1],CH$3)+SUMIFS(Table169[Team 1 Points],Table169[Team 1],$BC25,Table169[Team 2],CH$3)</f>
        <v>0</v>
      </c>
      <c r="CI25" s="19">
        <f>SUMIFS(Table169[Team 2 Points],Table169[Team 2],$BC25,Table169[Team 1],CI$3)+SUMIFS(Table169[Team 1 Points],Table169[Team 1],$BC25,Table169[Team 2],CI$3)</f>
        <v>0</v>
      </c>
      <c r="CK25" s="17" t="s">
        <v>95</v>
      </c>
      <c r="CL25" s="19">
        <f>SUMIFS(Table169[Team 2 GD],Table169[Team 2],$BC25,Table169[Team 1],CL$3)+SUMIFS(Table169[Team 1 GD],Table169[Team 1],$BC25,Table169[Team 2],CL$3)</f>
        <v>0</v>
      </c>
      <c r="CM25" s="19">
        <f>SUMIFS(Table169[Team 2 GD],Table169[Team 2],$BC25,Table169[Team 1],CM$3)+SUMIFS(Table169[Team 1 GD],Table169[Team 1],$BC25,Table169[Team 2],CM$3)</f>
        <v>0</v>
      </c>
      <c r="CN25" s="19">
        <f>SUMIFS(Table169[Team 2 GD],Table169[Team 2],$BC25,Table169[Team 1],CN$3)+SUMIFS(Table169[Team 1 GD],Table169[Team 1],$BC25,Table169[Team 2],CN$3)</f>
        <v>0</v>
      </c>
      <c r="CO25" s="19">
        <f>SUMIFS(Table169[Team 2 GD],Table169[Team 2],$BC25,Table169[Team 1],CO$3)+SUMIFS(Table169[Team 1 GD],Table169[Team 1],$BC25,Table169[Team 2],CO$3)</f>
        <v>0</v>
      </c>
      <c r="CP25" s="19">
        <f>SUMIFS(Table169[Team 2 GD],Table169[Team 2],$BC25,Table169[Team 1],CP$3)+SUMIFS(Table169[Team 1 GD],Table169[Team 1],$BC25,Table169[Team 2],CP$3)</f>
        <v>0</v>
      </c>
      <c r="CQ25" s="19">
        <f>SUMIFS(Table169[Team 2 GD],Table169[Team 2],$BC25,Table169[Team 1],CQ$3)+SUMIFS(Table169[Team 1 GD],Table169[Team 1],$BC25,Table169[Team 2],CQ$3)</f>
        <v>0</v>
      </c>
      <c r="CR25" s="19">
        <f>SUMIFS(Table169[Team 2 GD],Table169[Team 2],$BC25,Table169[Team 1],CR$3)+SUMIFS(Table169[Team 1 GD],Table169[Team 1],$BC25,Table169[Team 2],CR$3)</f>
        <v>0</v>
      </c>
      <c r="CS25" s="19">
        <f>SUMIFS(Table169[Team 2 GD],Table169[Team 2],$BC25,Table169[Team 1],CS$3)+SUMIFS(Table169[Team 1 GD],Table169[Team 1],$BC25,Table169[Team 2],CS$3)</f>
        <v>0</v>
      </c>
      <c r="CT25" s="19">
        <f>SUMIFS(Table169[Team 2 GD],Table169[Team 2],$BC25,Table169[Team 1],CT$3)+SUMIFS(Table169[Team 1 GD],Table169[Team 1],$BC25,Table169[Team 2],CT$3)</f>
        <v>0</v>
      </c>
      <c r="CU25" s="19">
        <f>SUMIFS(Table169[Team 2 GD],Table169[Team 2],$BC25,Table169[Team 1],CU$3)+SUMIFS(Table169[Team 1 GD],Table169[Team 1],$BC25,Table169[Team 2],CU$3)</f>
        <v>0</v>
      </c>
      <c r="CV25" s="19">
        <f>SUMIFS(Table169[Team 2 GD],Table169[Team 2],$BC25,Table169[Team 1],CV$3)+SUMIFS(Table169[Team 1 GD],Table169[Team 1],$BC25,Table169[Team 2],CV$3)</f>
        <v>0</v>
      </c>
      <c r="CW25" s="19">
        <f>SUMIFS(Table169[Team 2 GD],Table169[Team 2],$BC25,Table169[Team 1],CW$3)+SUMIFS(Table169[Team 1 GD],Table169[Team 1],$BC25,Table169[Team 2],CW$3)</f>
        <v>0</v>
      </c>
      <c r="CX25" s="19">
        <f>SUMIFS(Table169[Team 2 GD],Table169[Team 2],$BC25,Table169[Team 1],CX$3)+SUMIFS(Table169[Team 1 GD],Table169[Team 1],$BC25,Table169[Team 2],CX$3)</f>
        <v>0</v>
      </c>
      <c r="CY25" s="19">
        <f>SUMIFS(Table169[Team 2 GD],Table169[Team 2],$BC25,Table169[Team 1],CY$3)+SUMIFS(Table169[Team 1 GD],Table169[Team 1],$BC25,Table169[Team 2],CY$3)</f>
        <v>0</v>
      </c>
      <c r="CZ25" s="19">
        <f>SUMIFS(Table169[Team 2 GD],Table169[Team 2],$BC25,Table169[Team 1],CZ$3)+SUMIFS(Table169[Team 1 GD],Table169[Team 1],$BC25,Table169[Team 2],CZ$3)</f>
        <v>0</v>
      </c>
      <c r="DA25" s="19">
        <f>SUMIFS(Table169[Team 2 GD],Table169[Team 2],$BC25,Table169[Team 1],DA$3)+SUMIFS(Table169[Team 1 GD],Table169[Team 1],$BC25,Table169[Team 2],DA$3)</f>
        <v>0</v>
      </c>
      <c r="DB25" s="19">
        <f>SUMIFS(Table169[Team 2 GD],Table169[Team 2],$BC25,Table169[Team 1],DB$3)+SUMIFS(Table169[Team 1 GD],Table169[Team 1],$BC25,Table169[Team 2],DB$3)</f>
        <v>0</v>
      </c>
      <c r="DC25" s="19">
        <f>SUMIFS(Table169[Team 2 GD],Table169[Team 2],$BC25,Table169[Team 1],DC$3)+SUMIFS(Table169[Team 1 GD],Table169[Team 1],$BC25,Table169[Team 2],DC$3)</f>
        <v>0</v>
      </c>
      <c r="DD25" s="19">
        <f>SUMIFS(Table169[Team 2 GD],Table169[Team 2],$BC25,Table169[Team 1],DD$3)+SUMIFS(Table169[Team 1 GD],Table169[Team 1],$BC25,Table169[Team 2],DD$3)</f>
        <v>0</v>
      </c>
      <c r="DE25" s="19">
        <f>SUMIFS(Table169[Team 2 GD],Table169[Team 2],$BC25,Table169[Team 1],DE$3)+SUMIFS(Table169[Team 1 GD],Table169[Team 1],$BC25,Table169[Team 2],DE$3)</f>
        <v>0</v>
      </c>
      <c r="DF25" s="19">
        <f>SUMIFS(Table169[Team 2 GD],Table169[Team 2],$BC25,Table169[Team 1],DF$3)+SUMIFS(Table169[Team 1 GD],Table169[Team 1],$BC25,Table169[Team 2],DF$3)</f>
        <v>0</v>
      </c>
      <c r="DG25" s="19">
        <f>SUMIFS(Table169[Team 2 GD],Table169[Team 2],$BC25,Table169[Team 1],DG$3)+SUMIFS(Table169[Team 1 GD],Table169[Team 1],$BC25,Table169[Team 2],DG$3)</f>
        <v>0</v>
      </c>
      <c r="DH25" s="19">
        <f>SUMIFS(Table169[Team 2 GD],Table169[Team 2],$BC25,Table169[Team 1],DH$3)+SUMIFS(Table169[Team 1 GD],Table169[Team 1],$BC25,Table169[Team 2],DH$3)</f>
        <v>0</v>
      </c>
      <c r="DI25" s="19">
        <f>SUMIFS(Table169[Team 2 GD],Table169[Team 2],$BC25,Table169[Team 1],DI$3)+SUMIFS(Table169[Team 1 GD],Table169[Team 1],$BC25,Table169[Team 2],DI$3)</f>
        <v>0</v>
      </c>
      <c r="DJ25" s="19">
        <f>SUMIFS(Table169[Team 2 GD],Table169[Team 2],$BC25,Table169[Team 1],DJ$3)+SUMIFS(Table169[Team 1 GD],Table169[Team 1],$BC25,Table169[Team 2],DJ$3)</f>
        <v>0</v>
      </c>
      <c r="DK25" s="19">
        <f>SUMIFS(Table169[Team 2 GD],Table169[Team 2],$BC25,Table169[Team 1],DK$3)+SUMIFS(Table169[Team 1 GD],Table169[Team 1],$BC25,Table169[Team 2],DK$3)</f>
        <v>0</v>
      </c>
      <c r="DL25" s="19">
        <f>SUMIFS(Table169[Team 2 GD],Table169[Team 2],$BC25,Table169[Team 1],DL$3)+SUMIFS(Table169[Team 1 GD],Table169[Team 1],$BC25,Table169[Team 2],DL$3)</f>
        <v>0</v>
      </c>
      <c r="DM25" s="19">
        <f>SUMIFS(Table169[Team 2 GD],Table169[Team 2],$BC25,Table169[Team 1],DM$3)+SUMIFS(Table169[Team 1 GD],Table169[Team 1],$BC25,Table169[Team 2],DM$3)</f>
        <v>0</v>
      </c>
      <c r="DN25" s="19">
        <f>SUMIFS(Table169[Team 2 GD],Table169[Team 2],$BC25,Table169[Team 1],DN$3)+SUMIFS(Table169[Team 1 GD],Table169[Team 1],$BC25,Table169[Team 2],DN$3)</f>
        <v>0</v>
      </c>
      <c r="DO25" s="19">
        <f>SUMIFS(Table169[Team 2 GD],Table169[Team 2],$BC25,Table169[Team 1],DO$3)+SUMIFS(Table169[Team 1 GD],Table169[Team 1],$BC25,Table169[Team 2],DO$3)</f>
        <v>0</v>
      </c>
      <c r="DP25" s="19">
        <f>SUMIFS(Table169[Team 2 GD],Table169[Team 2],$BC25,Table169[Team 1],DP$3)+SUMIFS(Table169[Team 1 GD],Table169[Team 1],$BC25,Table169[Team 2],DP$3)</f>
        <v>0</v>
      </c>
      <c r="DQ25" s="19">
        <f>SUMIFS(Table169[Team 2 GD],Table169[Team 2],$BC25,Table169[Team 1],DQ$3)+SUMIFS(Table169[Team 1 GD],Table169[Team 1],$BC25,Table169[Team 2],DQ$3)</f>
        <v>0</v>
      </c>
      <c r="DS25" s="17" t="s">
        <v>95</v>
      </c>
      <c r="DT25" s="19">
        <f>SUMIFS(Table169[Team 2 Goals],Table169[Team 2],$BC25,Table169[Team 1],DT$3)+SUMIFS(Table169[Team 1 Goals],Table169[Team 1],$BC25,Table169[Team 2],DT$3)</f>
        <v>0</v>
      </c>
      <c r="DU25" s="19">
        <f>SUMIFS(Table169[Team 2 Goals],Table169[Team 2],$BC25,Table169[Team 1],DU$3)+SUMIFS(Table169[Team 1 Goals],Table169[Team 1],$BC25,Table169[Team 2],DU$3)</f>
        <v>0</v>
      </c>
      <c r="DV25" s="19">
        <f>SUMIFS(Table169[Team 2 Goals],Table169[Team 2],$BC25,Table169[Team 1],DV$3)+SUMIFS(Table169[Team 1 Goals],Table169[Team 1],$BC25,Table169[Team 2],DV$3)</f>
        <v>0</v>
      </c>
      <c r="DW25" s="19">
        <f>SUMIFS(Table169[Team 2 Goals],Table169[Team 2],$BC25,Table169[Team 1],DW$3)+SUMIFS(Table169[Team 1 Goals],Table169[Team 1],$BC25,Table169[Team 2],DW$3)</f>
        <v>0</v>
      </c>
      <c r="DX25" s="19">
        <f>SUMIFS(Table169[Team 2 Goals],Table169[Team 2],$BC25,Table169[Team 1],DX$3)+SUMIFS(Table169[Team 1 Goals],Table169[Team 1],$BC25,Table169[Team 2],DX$3)</f>
        <v>0</v>
      </c>
      <c r="DY25" s="19">
        <f>SUMIFS(Table169[Team 2 Goals],Table169[Team 2],$BC25,Table169[Team 1],DY$3)+SUMIFS(Table169[Team 1 Goals],Table169[Team 1],$BC25,Table169[Team 2],DY$3)</f>
        <v>0</v>
      </c>
      <c r="DZ25" s="19">
        <f>SUMIFS(Table169[Team 2 Goals],Table169[Team 2],$BC25,Table169[Team 1],DZ$3)+SUMIFS(Table169[Team 1 Goals],Table169[Team 1],$BC25,Table169[Team 2],DZ$3)</f>
        <v>0</v>
      </c>
      <c r="EA25" s="19">
        <f>SUMIFS(Table169[Team 2 Goals],Table169[Team 2],$BC25,Table169[Team 1],EA$3)+SUMIFS(Table169[Team 1 Goals],Table169[Team 1],$BC25,Table169[Team 2],EA$3)</f>
        <v>0</v>
      </c>
      <c r="EB25" s="19">
        <f>SUMIFS(Table169[Team 2 Goals],Table169[Team 2],$BC25,Table169[Team 1],EB$3)+SUMIFS(Table169[Team 1 Goals],Table169[Team 1],$BC25,Table169[Team 2],EB$3)</f>
        <v>0</v>
      </c>
      <c r="EC25" s="19">
        <f>SUMIFS(Table169[Team 2 Goals],Table169[Team 2],$BC25,Table169[Team 1],EC$3)+SUMIFS(Table169[Team 1 Goals],Table169[Team 1],$BC25,Table169[Team 2],EC$3)</f>
        <v>0</v>
      </c>
      <c r="ED25" s="19">
        <f>SUMIFS(Table169[Team 2 Goals],Table169[Team 2],$BC25,Table169[Team 1],ED$3)+SUMIFS(Table169[Team 1 Goals],Table169[Team 1],$BC25,Table169[Team 2],ED$3)</f>
        <v>0</v>
      </c>
      <c r="EE25" s="19">
        <f>SUMIFS(Table169[Team 2 Goals],Table169[Team 2],$BC25,Table169[Team 1],EE$3)+SUMIFS(Table169[Team 1 Goals],Table169[Team 1],$BC25,Table169[Team 2],EE$3)</f>
        <v>0</v>
      </c>
      <c r="EF25" s="19">
        <f>SUMIFS(Table169[Team 2 Goals],Table169[Team 2],$BC25,Table169[Team 1],EF$3)+SUMIFS(Table169[Team 1 Goals],Table169[Team 1],$BC25,Table169[Team 2],EF$3)</f>
        <v>0</v>
      </c>
      <c r="EG25" s="19">
        <f>SUMIFS(Table169[Team 2 Goals],Table169[Team 2],$BC25,Table169[Team 1],EG$3)+SUMIFS(Table169[Team 1 Goals],Table169[Team 1],$BC25,Table169[Team 2],EG$3)</f>
        <v>0</v>
      </c>
      <c r="EH25" s="19">
        <f>SUMIFS(Table169[Team 2 Goals],Table169[Team 2],$BC25,Table169[Team 1],EH$3)+SUMIFS(Table169[Team 1 Goals],Table169[Team 1],$BC25,Table169[Team 2],EH$3)</f>
        <v>0</v>
      </c>
      <c r="EI25" s="19">
        <f>SUMIFS(Table169[Team 2 Goals],Table169[Team 2],$BC25,Table169[Team 1],EI$3)+SUMIFS(Table169[Team 1 Goals],Table169[Team 1],$BC25,Table169[Team 2],EI$3)</f>
        <v>0</v>
      </c>
      <c r="EJ25" s="19">
        <f>SUMIFS(Table169[Team 2 Goals],Table169[Team 2],$BC25,Table169[Team 1],EJ$3)+SUMIFS(Table169[Team 1 Goals],Table169[Team 1],$BC25,Table169[Team 2],EJ$3)</f>
        <v>0</v>
      </c>
      <c r="EK25" s="19">
        <f>SUMIFS(Table169[Team 2 Goals],Table169[Team 2],$BC25,Table169[Team 1],EK$3)+SUMIFS(Table169[Team 1 Goals],Table169[Team 1],$BC25,Table169[Team 2],EK$3)</f>
        <v>0</v>
      </c>
      <c r="EL25" s="19">
        <f>SUMIFS(Table169[Team 2 Goals],Table169[Team 2],$BC25,Table169[Team 1],EL$3)+SUMIFS(Table169[Team 1 Goals],Table169[Team 1],$BC25,Table169[Team 2],EL$3)</f>
        <v>0</v>
      </c>
      <c r="EM25" s="19">
        <f>SUMIFS(Table169[Team 2 Goals],Table169[Team 2],$BC25,Table169[Team 1],EM$3)+SUMIFS(Table169[Team 1 Goals],Table169[Team 1],$BC25,Table169[Team 2],EM$3)</f>
        <v>0</v>
      </c>
      <c r="EN25" s="19">
        <f>SUMIFS(Table169[Team 2 Goals],Table169[Team 2],$BC25,Table169[Team 1],EN$3)+SUMIFS(Table169[Team 1 Goals],Table169[Team 1],$BC25,Table169[Team 2],EN$3)</f>
        <v>0</v>
      </c>
      <c r="EO25" s="19">
        <f>SUMIFS(Table169[Team 2 Goals],Table169[Team 2],$BC25,Table169[Team 1],EO$3)+SUMIFS(Table169[Team 1 Goals],Table169[Team 1],$BC25,Table169[Team 2],EO$3)</f>
        <v>0</v>
      </c>
      <c r="EP25" s="19">
        <f>SUMIFS(Table169[Team 2 Goals],Table169[Team 2],$BC25,Table169[Team 1],EP$3)+SUMIFS(Table169[Team 1 Goals],Table169[Team 1],$BC25,Table169[Team 2],EP$3)</f>
        <v>0</v>
      </c>
      <c r="EQ25" s="19">
        <f>SUMIFS(Table169[Team 2 Goals],Table169[Team 2],$BC25,Table169[Team 1],EQ$3)+SUMIFS(Table169[Team 1 Goals],Table169[Team 1],$BC25,Table169[Team 2],EQ$3)</f>
        <v>0</v>
      </c>
      <c r="ER25" s="19">
        <f>SUMIFS(Table169[Team 2 Goals],Table169[Team 2],$BC25,Table169[Team 1],ER$3)+SUMIFS(Table169[Team 1 Goals],Table169[Team 1],$BC25,Table169[Team 2],ER$3)</f>
        <v>0</v>
      </c>
      <c r="ES25" s="19">
        <f>SUMIFS(Table169[Team 2 Goals],Table169[Team 2],$BC25,Table169[Team 1],ES$3)+SUMIFS(Table169[Team 1 Goals],Table169[Team 1],$BC25,Table169[Team 2],ES$3)</f>
        <v>0</v>
      </c>
      <c r="ET25" s="19">
        <f>SUMIFS(Table169[Team 2 Goals],Table169[Team 2],$BC25,Table169[Team 1],ET$3)+SUMIFS(Table169[Team 1 Goals],Table169[Team 1],$BC25,Table169[Team 2],ET$3)</f>
        <v>0</v>
      </c>
      <c r="EU25" s="19">
        <f>SUMIFS(Table169[Team 2 Goals],Table169[Team 2],$BC25,Table169[Team 1],EU$3)+SUMIFS(Table169[Team 1 Goals],Table169[Team 1],$BC25,Table169[Team 2],EU$3)</f>
        <v>0</v>
      </c>
      <c r="EV25" s="19">
        <f>SUMIFS(Table169[Team 2 Goals],Table169[Team 2],$BC25,Table169[Team 1],EV$3)+SUMIFS(Table169[Team 1 Goals],Table169[Team 1],$BC25,Table169[Team 2],EV$3)</f>
        <v>0</v>
      </c>
      <c r="EW25" s="19">
        <f>SUMIFS(Table169[Team 2 Goals],Table169[Team 2],$BC25,Table169[Team 1],EW$3)+SUMIFS(Table169[Team 1 Goals],Table169[Team 1],$BC25,Table169[Team 2],EW$3)</f>
        <v>0</v>
      </c>
      <c r="EX25" s="19">
        <f>SUMIFS(Table169[Team 2 Goals],Table169[Team 2],$BC25,Table169[Team 1],EX$3)+SUMIFS(Table169[Team 1 Goals],Table169[Team 1],$BC25,Table169[Team 2],EX$3)</f>
        <v>0</v>
      </c>
      <c r="EY25" s="19">
        <f>SUMIFS(Table169[Team 2 Goals],Table169[Team 2],$BC25,Table169[Team 1],EY$3)+SUMIFS(Table169[Team 1 Goals],Table169[Team 1],$BC25,Table169[Team 2],EY$3)</f>
        <v>0</v>
      </c>
      <c r="FA25" s="72"/>
      <c r="FB25" s="72"/>
    </row>
    <row r="26" spans="1:160" s="17" customFormat="1" ht="30" customHeight="1" x14ac:dyDescent="0.25">
      <c r="A26" s="70"/>
      <c r="B26" s="5">
        <v>23</v>
      </c>
      <c r="C26" s="5" t="s">
        <v>22</v>
      </c>
      <c r="D26" s="28">
        <v>44891</v>
      </c>
      <c r="E26" s="5" t="s">
        <v>9</v>
      </c>
      <c r="F26" s="29">
        <v>0.79166666666666663</v>
      </c>
      <c r="G26" s="30">
        <f t="shared" si="0"/>
        <v>44891.333333333328</v>
      </c>
      <c r="H26" s="5" t="s">
        <v>36</v>
      </c>
      <c r="I26" s="67"/>
      <c r="J26" s="5" t="str">
        <f>IF(Table169[[#This Row],[SCORE]]="","",IF(O26=P26,"Draw",IF(O26&gt;P26,K26,L26)))</f>
        <v/>
      </c>
      <c r="K26" s="17" t="str">
        <f>IF(Table169[[#This Row],[TEAMS]]="","",LEFT(H26,FIND(" -",H26,1)-1))</f>
        <v>France</v>
      </c>
      <c r="L26" s="17" t="str">
        <f>IF(Table169[[#This Row],[TEAMS]]="","",MID(H26,FIND("-",H26,1)+2,LEN(H26)-FIND("-",H26,1)+2))</f>
        <v>Denmark</v>
      </c>
      <c r="M26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26" s="17" t="str">
        <f>IF(Table169[[#This Row],[Winner]]=Table169[[#This Row],[Team 1]],Table169[[#This Row],[Team 2]],IF(Table169[[#This Row],[Winner]]=Table169[[#This Row],[Team 2]],Table169[[#This Row],[Team 1]],""))</f>
        <v/>
      </c>
      <c r="O26" s="17" t="str">
        <f>IF(Table169[[#This Row],[SCORE]]="","",LEFT(I26,FIND(":",I26,1)-1)*1)</f>
        <v/>
      </c>
      <c r="P26" s="17" t="str">
        <f>IF(Table169[[#This Row],[SCORE]]="","",MID(I26,FIND(":",I26,1)+1,LEN(I26)-FIND(":",I26,1)+1)*1)</f>
        <v/>
      </c>
      <c r="Q26" s="17" t="str">
        <f>IF(OR(Table169[[#This Row],[Team 1 Goals]]="",Table169[[#This Row],[Team 2 Goals]]=""),"",Table169[[#This Row],[Team 1 Goals]]-Table169[[#This Row],[Team 2 Goals]])</f>
        <v/>
      </c>
      <c r="R26" s="17" t="str">
        <f>IF(OR(Table169[[#This Row],[Team 1 Goals]]="",Table169[[#This Row],[Team 2 Goals]]=""),"",Table169[[#This Row],[Team 2 Goals]]-Table169[[#This Row],[Team 1 Goals]])</f>
        <v/>
      </c>
      <c r="S26" s="17" t="str">
        <f>IF(Table169[[#This Row],[SCORE]]="","",IF(Table169[[#This Row],[WINNER / RESULT]]="Draw",1,IF(Table169[[#This Row],[WINNER / RESULT]]=Table169[[#This Row],[Team 1]],3,0)))</f>
        <v/>
      </c>
      <c r="T26" s="17" t="str">
        <f>IF(Table169[[#This Row],[SCORE]]="","",IF(Table169[[#This Row],[WINNER / RESULT]]="Draw",1,IF(Table169[[#This Row],[WINNER / RESULT]]=Table169[[#This Row],[Team 2]],3,0)))</f>
        <v/>
      </c>
      <c r="Z26" s="4" t="s">
        <v>22</v>
      </c>
      <c r="AA26" s="48">
        <v>3</v>
      </c>
      <c r="AB26" s="49" t="str">
        <f ca="1">IFERROR(INDEX(AJ:AJ,MATCH("3"&amp;Z26,AT:AT,0),1),"")</f>
        <v>France</v>
      </c>
      <c r="AC26" s="49" t="str">
        <f ca="1">IF(AB26="","",VLOOKUP(AB26,AJ:AO,2,FALSE)&amp;"-"&amp;VLOOKUP(AB26,AJ:AO,3,FALSE)&amp;"-"&amp;VLOOKUP(AB26,AJ:AO,4,FALSE))</f>
        <v>0-0-0</v>
      </c>
      <c r="AD26" s="49">
        <f ca="1">IF(AB26="","",VLOOKUP(AB26,AJ:AQ,8,FALSE))</f>
        <v>0</v>
      </c>
      <c r="AE26" s="50">
        <f ca="1">IF(AB26="","",VLOOKUP(AB26,AJ:AT,5,FALSE))</f>
        <v>0</v>
      </c>
      <c r="AI26" s="17" t="s">
        <v>70</v>
      </c>
      <c r="AJ26" s="17" t="s">
        <v>102</v>
      </c>
      <c r="AK26" s="17">
        <f>COUNTIF(Table169[Winner],AJ26)</f>
        <v>0</v>
      </c>
      <c r="AL26" s="17">
        <f>COUNTIFS(Table169[Team 2],AJ26,Table169[WINNER / RESULT],"Draw")+COUNTIFS(Table169[Team 1],AJ26,Table169[WINNER / RESULT],"Draw")</f>
        <v>0</v>
      </c>
      <c r="AM26" s="17">
        <f>COUNTIF(Table169[Loser],AJ26)</f>
        <v>0</v>
      </c>
      <c r="AN26" s="17">
        <f>AL26+(3*AK26)</f>
        <v>0</v>
      </c>
      <c r="AO26" s="17">
        <f>SUMIFS(Table169[Team 1 Goals],Table169[Team 1],AJ26)+SUMIFS(Table169[Team 2 Goals],Table169[Team 2],AJ26)</f>
        <v>0</v>
      </c>
      <c r="AP26" s="17">
        <f>SUMIFS(Table169[Team 2 Goals],Table169[Team 1],AJ26)+SUMIFS(Table169[Team 1 Goals],Table169[Team 2],AJ26)</f>
        <v>0</v>
      </c>
      <c r="AQ26" s="17">
        <f>AO26-AP26</f>
        <v>0</v>
      </c>
      <c r="AR26" s="17">
        <f ca="1">RANK(BA26,$BA$24:$BA$27,1)</f>
        <v>3</v>
      </c>
      <c r="AS26" s="17" t="str">
        <f t="shared" si="1"/>
        <v/>
      </c>
      <c r="AT26" s="17" t="str">
        <f ca="1">IF(AS26="",AR26&amp;AI26,AS26&amp;AI26)</f>
        <v>3E</v>
      </c>
      <c r="AU26" s="17">
        <f>RANK(AN26,AN24:AN27)+(RANK(AQ26,AQ24:AQ27)/10)+(RANK(AO26,AO24:AO27)/100)</f>
        <v>1.1100000000000001</v>
      </c>
      <c r="AV26" s="17">
        <f>RANK(AU26,$AU$24:$AU$27,1)</f>
        <v>1</v>
      </c>
      <c r="AW26" s="17" cm="1">
        <f t="array" aca="1" ref="AW26" ca="1">SUMPRODUCT((OFFSET($BD$3:$CI$3,MATCH($AJ26,$BC$4:$BC$35,0),0))*((IF($AV24=$AV26,$BD$3:$CI$3=$AJ24,0))+(IF($AV27=$AV26,$BD$3:$CI$3=$AJ27,0))+(IF($AV25=$AV26,$BD$3:$CI$3=$AJ25,0))))</f>
        <v>0</v>
      </c>
      <c r="AX26" s="17" cm="1">
        <f t="array" aca="1" ref="AX26" ca="1">SUMPRODUCT((OFFSET($CL$3:$DQ$3,MATCH($AJ26,$CK$4:$CK$35,0),0))*((IF($AV24=$AV26,$CL$3:$DQ$3=$AJ24,0))+(IF($AV27=$AV26,$CL$3:$DQ$3=$AJ27,0))+(IF($AV25=$AV26,$CL$3:$DQ$3=$AJ25,0))))</f>
        <v>0</v>
      </c>
      <c r="AY26" s="17" cm="1">
        <f t="array" aca="1" ref="AY26" ca="1">SUMPRODUCT((OFFSET($DT$3:$EY$3,MATCH($AJ26,$DS$4:$DS$35,0),0))*((IF($AV24=$AV26,$DT$3:$EY$3=$AJ24,0))+(IF($AV27=$AV26,$DT$3:$EY$3=$AJ27,0))+(IF($AV25=$AV26,$DT$3:$EY$3=$AJ25,0))))</f>
        <v>0</v>
      </c>
      <c r="AZ26" s="17">
        <f ca="1">(AW26/1000)+(AX26/10000)+(AY26/100000)+(ROW(AY25)/10000000)</f>
        <v>2.5000000000000002E-6</v>
      </c>
      <c r="BA26" s="17">
        <f ca="1">+AU26-AZ26</f>
        <v>1.1099975000000002</v>
      </c>
      <c r="BC26" s="17" t="s">
        <v>63</v>
      </c>
      <c r="BD26" s="19">
        <f>SUMIFS(Table169[Team 2 Points],Table169[Team 2],$BC26,Table169[Team 1],BD$3)+SUMIFS(Table169[Team 1 Points],Table169[Team 1],$BC26,Table169[Team 2],BD$3)</f>
        <v>0</v>
      </c>
      <c r="BE26" s="19">
        <f>SUMIFS(Table169[Team 2 Points],Table169[Team 2],$BC26,Table169[Team 1],BE$3)+SUMIFS(Table169[Team 1 Points],Table169[Team 1],$BC26,Table169[Team 2],BE$3)</f>
        <v>0</v>
      </c>
      <c r="BF26" s="19">
        <f>SUMIFS(Table169[Team 2 Points],Table169[Team 2],$BC26,Table169[Team 1],BF$3)+SUMIFS(Table169[Team 1 Points],Table169[Team 1],$BC26,Table169[Team 2],BF$3)</f>
        <v>0</v>
      </c>
      <c r="BG26" s="19">
        <f>SUMIFS(Table169[Team 2 Points],Table169[Team 2],$BC26,Table169[Team 1],BG$3)+SUMIFS(Table169[Team 1 Points],Table169[Team 1],$BC26,Table169[Team 2],BG$3)</f>
        <v>0</v>
      </c>
      <c r="BH26" s="19">
        <f>SUMIFS(Table169[Team 2 Points],Table169[Team 2],$BC26,Table169[Team 1],BH$3)+SUMIFS(Table169[Team 1 Points],Table169[Team 1],$BC26,Table169[Team 2],BH$3)</f>
        <v>0</v>
      </c>
      <c r="BI26" s="19">
        <f>SUMIFS(Table169[Team 2 Points],Table169[Team 2],$BC26,Table169[Team 1],BI$3)+SUMIFS(Table169[Team 1 Points],Table169[Team 1],$BC26,Table169[Team 2],BI$3)</f>
        <v>0</v>
      </c>
      <c r="BJ26" s="19">
        <f>SUMIFS(Table169[Team 2 Points],Table169[Team 2],$BC26,Table169[Team 1],BJ$3)+SUMIFS(Table169[Team 1 Points],Table169[Team 1],$BC26,Table169[Team 2],BJ$3)</f>
        <v>0</v>
      </c>
      <c r="BK26" s="19">
        <f>SUMIFS(Table169[Team 2 Points],Table169[Team 2],$BC26,Table169[Team 1],BK$3)+SUMIFS(Table169[Team 1 Points],Table169[Team 1],$BC26,Table169[Team 2],BK$3)</f>
        <v>0</v>
      </c>
      <c r="BL26" s="19">
        <f>SUMIFS(Table169[Team 2 Points],Table169[Team 2],$BC26,Table169[Team 1],BL$3)+SUMIFS(Table169[Team 1 Points],Table169[Team 1],$BC26,Table169[Team 2],BL$3)</f>
        <v>0</v>
      </c>
      <c r="BM26" s="19">
        <f>SUMIFS(Table169[Team 2 Points],Table169[Team 2],$BC26,Table169[Team 1],BM$3)+SUMIFS(Table169[Team 1 Points],Table169[Team 1],$BC26,Table169[Team 2],BM$3)</f>
        <v>0</v>
      </c>
      <c r="BN26" s="19">
        <f>SUMIFS(Table169[Team 2 Points],Table169[Team 2],$BC26,Table169[Team 1],BN$3)+SUMIFS(Table169[Team 1 Points],Table169[Team 1],$BC26,Table169[Team 2],BN$3)</f>
        <v>0</v>
      </c>
      <c r="BO26" s="19">
        <f>SUMIFS(Table169[Team 2 Points],Table169[Team 2],$BC26,Table169[Team 1],BO$3)+SUMIFS(Table169[Team 1 Points],Table169[Team 1],$BC26,Table169[Team 2],BO$3)</f>
        <v>0</v>
      </c>
      <c r="BP26" s="19">
        <f>SUMIFS(Table169[Team 2 Points],Table169[Team 2],$BC26,Table169[Team 1],BP$3)+SUMIFS(Table169[Team 1 Points],Table169[Team 1],$BC26,Table169[Team 2],BP$3)</f>
        <v>0</v>
      </c>
      <c r="BQ26" s="19">
        <f>SUMIFS(Table169[Team 2 Points],Table169[Team 2],$BC26,Table169[Team 1],BQ$3)+SUMIFS(Table169[Team 1 Points],Table169[Team 1],$BC26,Table169[Team 2],BQ$3)</f>
        <v>0</v>
      </c>
      <c r="BR26" s="19">
        <f>SUMIFS(Table169[Team 2 Points],Table169[Team 2],$BC26,Table169[Team 1],BR$3)+SUMIFS(Table169[Team 1 Points],Table169[Team 1],$BC26,Table169[Team 2],BR$3)</f>
        <v>0</v>
      </c>
      <c r="BS26" s="19">
        <f>SUMIFS(Table169[Team 2 Points],Table169[Team 2],$BC26,Table169[Team 1],BS$3)+SUMIFS(Table169[Team 1 Points],Table169[Team 1],$BC26,Table169[Team 2],BS$3)</f>
        <v>0</v>
      </c>
      <c r="BT26" s="19">
        <f>SUMIFS(Table169[Team 2 Points],Table169[Team 2],$BC26,Table169[Team 1],BT$3)+SUMIFS(Table169[Team 1 Points],Table169[Team 1],$BC26,Table169[Team 2],BT$3)</f>
        <v>0</v>
      </c>
      <c r="BU26" s="19">
        <f>SUMIFS(Table169[Team 2 Points],Table169[Team 2],$BC26,Table169[Team 1],BU$3)+SUMIFS(Table169[Team 1 Points],Table169[Team 1],$BC26,Table169[Team 2],BU$3)</f>
        <v>0</v>
      </c>
      <c r="BV26" s="19">
        <f>SUMIFS(Table169[Team 2 Points],Table169[Team 2],$BC26,Table169[Team 1],BV$3)+SUMIFS(Table169[Team 1 Points],Table169[Team 1],$BC26,Table169[Team 2],BV$3)</f>
        <v>0</v>
      </c>
      <c r="BW26" s="19">
        <f>SUMIFS(Table169[Team 2 Points],Table169[Team 2],$BC26,Table169[Team 1],BW$3)+SUMIFS(Table169[Team 1 Points],Table169[Team 1],$BC26,Table169[Team 2],BW$3)</f>
        <v>0</v>
      </c>
      <c r="BX26" s="19">
        <f>SUMIFS(Table169[Team 2 Points],Table169[Team 2],$BC26,Table169[Team 1],BX$3)+SUMIFS(Table169[Team 1 Points],Table169[Team 1],$BC26,Table169[Team 2],BX$3)</f>
        <v>0</v>
      </c>
      <c r="BY26" s="19">
        <f>SUMIFS(Table169[Team 2 Points],Table169[Team 2],$BC26,Table169[Team 1],BY$3)+SUMIFS(Table169[Team 1 Points],Table169[Team 1],$BC26,Table169[Team 2],BY$3)</f>
        <v>0</v>
      </c>
      <c r="BZ26" s="19">
        <f>SUMIFS(Table169[Team 2 Points],Table169[Team 2],$BC26,Table169[Team 1],BZ$3)+SUMIFS(Table169[Team 1 Points],Table169[Team 1],$BC26,Table169[Team 2],BZ$3)</f>
        <v>0</v>
      </c>
      <c r="CA26" s="19">
        <f>SUMIFS(Table169[Team 2 Points],Table169[Team 2],$BC26,Table169[Team 1],CA$3)+SUMIFS(Table169[Team 1 Points],Table169[Team 1],$BC26,Table169[Team 2],CA$3)</f>
        <v>0</v>
      </c>
      <c r="CB26" s="19">
        <f>SUMIFS(Table169[Team 2 Points],Table169[Team 2],$BC26,Table169[Team 1],CB$3)+SUMIFS(Table169[Team 1 Points],Table169[Team 1],$BC26,Table169[Team 2],CB$3)</f>
        <v>0</v>
      </c>
      <c r="CC26" s="19">
        <f>SUMIFS(Table169[Team 2 Points],Table169[Team 2],$BC26,Table169[Team 1],CC$3)+SUMIFS(Table169[Team 1 Points],Table169[Team 1],$BC26,Table169[Team 2],CC$3)</f>
        <v>0</v>
      </c>
      <c r="CD26" s="19">
        <f>SUMIFS(Table169[Team 2 Points],Table169[Team 2],$BC26,Table169[Team 1],CD$3)+SUMIFS(Table169[Team 1 Points],Table169[Team 1],$BC26,Table169[Team 2],CD$3)</f>
        <v>0</v>
      </c>
      <c r="CE26" s="19">
        <f>SUMIFS(Table169[Team 2 Points],Table169[Team 2],$BC26,Table169[Team 1],CE$3)+SUMIFS(Table169[Team 1 Points],Table169[Team 1],$BC26,Table169[Team 2],CE$3)</f>
        <v>0</v>
      </c>
      <c r="CF26" s="19">
        <f>SUMIFS(Table169[Team 2 Points],Table169[Team 2],$BC26,Table169[Team 1],CF$3)+SUMIFS(Table169[Team 1 Points],Table169[Team 1],$BC26,Table169[Team 2],CF$3)</f>
        <v>0</v>
      </c>
      <c r="CG26" s="19">
        <f>SUMIFS(Table169[Team 2 Points],Table169[Team 2],$BC26,Table169[Team 1],CG$3)+SUMIFS(Table169[Team 1 Points],Table169[Team 1],$BC26,Table169[Team 2],CG$3)</f>
        <v>0</v>
      </c>
      <c r="CH26" s="19">
        <f>SUMIFS(Table169[Team 2 Points],Table169[Team 2],$BC26,Table169[Team 1],CH$3)+SUMIFS(Table169[Team 1 Points],Table169[Team 1],$BC26,Table169[Team 2],CH$3)</f>
        <v>0</v>
      </c>
      <c r="CI26" s="19">
        <f>SUMIFS(Table169[Team 2 Points],Table169[Team 2],$BC26,Table169[Team 1],CI$3)+SUMIFS(Table169[Team 1 Points],Table169[Team 1],$BC26,Table169[Team 2],CI$3)</f>
        <v>0</v>
      </c>
      <c r="CK26" s="17" t="s">
        <v>63</v>
      </c>
      <c r="CL26" s="19">
        <f>SUMIFS(Table169[Team 2 GD],Table169[Team 2],$BC26,Table169[Team 1],CL$3)+SUMIFS(Table169[Team 1 GD],Table169[Team 1],$BC26,Table169[Team 2],CL$3)</f>
        <v>0</v>
      </c>
      <c r="CM26" s="19">
        <f>SUMIFS(Table169[Team 2 GD],Table169[Team 2],$BC26,Table169[Team 1],CM$3)+SUMIFS(Table169[Team 1 GD],Table169[Team 1],$BC26,Table169[Team 2],CM$3)</f>
        <v>0</v>
      </c>
      <c r="CN26" s="19">
        <f>SUMIFS(Table169[Team 2 GD],Table169[Team 2],$BC26,Table169[Team 1],CN$3)+SUMIFS(Table169[Team 1 GD],Table169[Team 1],$BC26,Table169[Team 2],CN$3)</f>
        <v>0</v>
      </c>
      <c r="CO26" s="19">
        <f>SUMIFS(Table169[Team 2 GD],Table169[Team 2],$BC26,Table169[Team 1],CO$3)+SUMIFS(Table169[Team 1 GD],Table169[Team 1],$BC26,Table169[Team 2],CO$3)</f>
        <v>0</v>
      </c>
      <c r="CP26" s="19">
        <f>SUMIFS(Table169[Team 2 GD],Table169[Team 2],$BC26,Table169[Team 1],CP$3)+SUMIFS(Table169[Team 1 GD],Table169[Team 1],$BC26,Table169[Team 2],CP$3)</f>
        <v>0</v>
      </c>
      <c r="CQ26" s="19">
        <f>SUMIFS(Table169[Team 2 GD],Table169[Team 2],$BC26,Table169[Team 1],CQ$3)+SUMIFS(Table169[Team 1 GD],Table169[Team 1],$BC26,Table169[Team 2],CQ$3)</f>
        <v>0</v>
      </c>
      <c r="CR26" s="19">
        <f>SUMIFS(Table169[Team 2 GD],Table169[Team 2],$BC26,Table169[Team 1],CR$3)+SUMIFS(Table169[Team 1 GD],Table169[Team 1],$BC26,Table169[Team 2],CR$3)</f>
        <v>0</v>
      </c>
      <c r="CS26" s="19">
        <f>SUMIFS(Table169[Team 2 GD],Table169[Team 2],$BC26,Table169[Team 1],CS$3)+SUMIFS(Table169[Team 1 GD],Table169[Team 1],$BC26,Table169[Team 2],CS$3)</f>
        <v>0</v>
      </c>
      <c r="CT26" s="19">
        <f>SUMIFS(Table169[Team 2 GD],Table169[Team 2],$BC26,Table169[Team 1],CT$3)+SUMIFS(Table169[Team 1 GD],Table169[Team 1],$BC26,Table169[Team 2],CT$3)</f>
        <v>0</v>
      </c>
      <c r="CU26" s="19">
        <f>SUMIFS(Table169[Team 2 GD],Table169[Team 2],$BC26,Table169[Team 1],CU$3)+SUMIFS(Table169[Team 1 GD],Table169[Team 1],$BC26,Table169[Team 2],CU$3)</f>
        <v>0</v>
      </c>
      <c r="CV26" s="19">
        <f>SUMIFS(Table169[Team 2 GD],Table169[Team 2],$BC26,Table169[Team 1],CV$3)+SUMIFS(Table169[Team 1 GD],Table169[Team 1],$BC26,Table169[Team 2],CV$3)</f>
        <v>0</v>
      </c>
      <c r="CW26" s="19">
        <f>SUMIFS(Table169[Team 2 GD],Table169[Team 2],$BC26,Table169[Team 1],CW$3)+SUMIFS(Table169[Team 1 GD],Table169[Team 1],$BC26,Table169[Team 2],CW$3)</f>
        <v>0</v>
      </c>
      <c r="CX26" s="19">
        <f>SUMIFS(Table169[Team 2 GD],Table169[Team 2],$BC26,Table169[Team 1],CX$3)+SUMIFS(Table169[Team 1 GD],Table169[Team 1],$BC26,Table169[Team 2],CX$3)</f>
        <v>0</v>
      </c>
      <c r="CY26" s="19">
        <f>SUMIFS(Table169[Team 2 GD],Table169[Team 2],$BC26,Table169[Team 1],CY$3)+SUMIFS(Table169[Team 1 GD],Table169[Team 1],$BC26,Table169[Team 2],CY$3)</f>
        <v>0</v>
      </c>
      <c r="CZ26" s="19">
        <f>SUMIFS(Table169[Team 2 GD],Table169[Team 2],$BC26,Table169[Team 1],CZ$3)+SUMIFS(Table169[Team 1 GD],Table169[Team 1],$BC26,Table169[Team 2],CZ$3)</f>
        <v>0</v>
      </c>
      <c r="DA26" s="19">
        <f>SUMIFS(Table169[Team 2 GD],Table169[Team 2],$BC26,Table169[Team 1],DA$3)+SUMIFS(Table169[Team 1 GD],Table169[Team 1],$BC26,Table169[Team 2],DA$3)</f>
        <v>0</v>
      </c>
      <c r="DB26" s="19">
        <f>SUMIFS(Table169[Team 2 GD],Table169[Team 2],$BC26,Table169[Team 1],DB$3)+SUMIFS(Table169[Team 1 GD],Table169[Team 1],$BC26,Table169[Team 2],DB$3)</f>
        <v>0</v>
      </c>
      <c r="DC26" s="19">
        <f>SUMIFS(Table169[Team 2 GD],Table169[Team 2],$BC26,Table169[Team 1],DC$3)+SUMIFS(Table169[Team 1 GD],Table169[Team 1],$BC26,Table169[Team 2],DC$3)</f>
        <v>0</v>
      </c>
      <c r="DD26" s="19">
        <f>SUMIFS(Table169[Team 2 GD],Table169[Team 2],$BC26,Table169[Team 1],DD$3)+SUMIFS(Table169[Team 1 GD],Table169[Team 1],$BC26,Table169[Team 2],DD$3)</f>
        <v>0</v>
      </c>
      <c r="DE26" s="19">
        <f>SUMIFS(Table169[Team 2 GD],Table169[Team 2],$BC26,Table169[Team 1],DE$3)+SUMIFS(Table169[Team 1 GD],Table169[Team 1],$BC26,Table169[Team 2],DE$3)</f>
        <v>0</v>
      </c>
      <c r="DF26" s="19">
        <f>SUMIFS(Table169[Team 2 GD],Table169[Team 2],$BC26,Table169[Team 1],DF$3)+SUMIFS(Table169[Team 1 GD],Table169[Team 1],$BC26,Table169[Team 2],DF$3)</f>
        <v>0</v>
      </c>
      <c r="DG26" s="19">
        <f>SUMIFS(Table169[Team 2 GD],Table169[Team 2],$BC26,Table169[Team 1],DG$3)+SUMIFS(Table169[Team 1 GD],Table169[Team 1],$BC26,Table169[Team 2],DG$3)</f>
        <v>0</v>
      </c>
      <c r="DH26" s="19">
        <f>SUMIFS(Table169[Team 2 GD],Table169[Team 2],$BC26,Table169[Team 1],DH$3)+SUMIFS(Table169[Team 1 GD],Table169[Team 1],$BC26,Table169[Team 2],DH$3)</f>
        <v>0</v>
      </c>
      <c r="DI26" s="19">
        <f>SUMIFS(Table169[Team 2 GD],Table169[Team 2],$BC26,Table169[Team 1],DI$3)+SUMIFS(Table169[Team 1 GD],Table169[Team 1],$BC26,Table169[Team 2],DI$3)</f>
        <v>0</v>
      </c>
      <c r="DJ26" s="19">
        <f>SUMIFS(Table169[Team 2 GD],Table169[Team 2],$BC26,Table169[Team 1],DJ$3)+SUMIFS(Table169[Team 1 GD],Table169[Team 1],$BC26,Table169[Team 2],DJ$3)</f>
        <v>0</v>
      </c>
      <c r="DK26" s="19">
        <f>SUMIFS(Table169[Team 2 GD],Table169[Team 2],$BC26,Table169[Team 1],DK$3)+SUMIFS(Table169[Team 1 GD],Table169[Team 1],$BC26,Table169[Team 2],DK$3)</f>
        <v>0</v>
      </c>
      <c r="DL26" s="19">
        <f>SUMIFS(Table169[Team 2 GD],Table169[Team 2],$BC26,Table169[Team 1],DL$3)+SUMIFS(Table169[Team 1 GD],Table169[Team 1],$BC26,Table169[Team 2],DL$3)</f>
        <v>0</v>
      </c>
      <c r="DM26" s="19">
        <f>SUMIFS(Table169[Team 2 GD],Table169[Team 2],$BC26,Table169[Team 1],DM$3)+SUMIFS(Table169[Team 1 GD],Table169[Team 1],$BC26,Table169[Team 2],DM$3)</f>
        <v>0</v>
      </c>
      <c r="DN26" s="19">
        <f>SUMIFS(Table169[Team 2 GD],Table169[Team 2],$BC26,Table169[Team 1],DN$3)+SUMIFS(Table169[Team 1 GD],Table169[Team 1],$BC26,Table169[Team 2],DN$3)</f>
        <v>0</v>
      </c>
      <c r="DO26" s="19">
        <f>SUMIFS(Table169[Team 2 GD],Table169[Team 2],$BC26,Table169[Team 1],DO$3)+SUMIFS(Table169[Team 1 GD],Table169[Team 1],$BC26,Table169[Team 2],DO$3)</f>
        <v>0</v>
      </c>
      <c r="DP26" s="19">
        <f>SUMIFS(Table169[Team 2 GD],Table169[Team 2],$BC26,Table169[Team 1],DP$3)+SUMIFS(Table169[Team 1 GD],Table169[Team 1],$BC26,Table169[Team 2],DP$3)</f>
        <v>0</v>
      </c>
      <c r="DQ26" s="19">
        <f>SUMIFS(Table169[Team 2 GD],Table169[Team 2],$BC26,Table169[Team 1],DQ$3)+SUMIFS(Table169[Team 1 GD],Table169[Team 1],$BC26,Table169[Team 2],DQ$3)</f>
        <v>0</v>
      </c>
      <c r="DS26" s="17" t="s">
        <v>63</v>
      </c>
      <c r="DT26" s="19">
        <f>SUMIFS(Table169[Team 2 Goals],Table169[Team 2],$BC26,Table169[Team 1],DT$3)+SUMIFS(Table169[Team 1 Goals],Table169[Team 1],$BC26,Table169[Team 2],DT$3)</f>
        <v>0</v>
      </c>
      <c r="DU26" s="19">
        <f>SUMIFS(Table169[Team 2 Goals],Table169[Team 2],$BC26,Table169[Team 1],DU$3)+SUMIFS(Table169[Team 1 Goals],Table169[Team 1],$BC26,Table169[Team 2],DU$3)</f>
        <v>0</v>
      </c>
      <c r="DV26" s="19">
        <f>SUMIFS(Table169[Team 2 Goals],Table169[Team 2],$BC26,Table169[Team 1],DV$3)+SUMIFS(Table169[Team 1 Goals],Table169[Team 1],$BC26,Table169[Team 2],DV$3)</f>
        <v>0</v>
      </c>
      <c r="DW26" s="19">
        <f>SUMIFS(Table169[Team 2 Goals],Table169[Team 2],$BC26,Table169[Team 1],DW$3)+SUMIFS(Table169[Team 1 Goals],Table169[Team 1],$BC26,Table169[Team 2],DW$3)</f>
        <v>0</v>
      </c>
      <c r="DX26" s="19">
        <f>SUMIFS(Table169[Team 2 Goals],Table169[Team 2],$BC26,Table169[Team 1],DX$3)+SUMIFS(Table169[Team 1 Goals],Table169[Team 1],$BC26,Table169[Team 2],DX$3)</f>
        <v>0</v>
      </c>
      <c r="DY26" s="19">
        <f>SUMIFS(Table169[Team 2 Goals],Table169[Team 2],$BC26,Table169[Team 1],DY$3)+SUMIFS(Table169[Team 1 Goals],Table169[Team 1],$BC26,Table169[Team 2],DY$3)</f>
        <v>0</v>
      </c>
      <c r="DZ26" s="19">
        <f>SUMIFS(Table169[Team 2 Goals],Table169[Team 2],$BC26,Table169[Team 1],DZ$3)+SUMIFS(Table169[Team 1 Goals],Table169[Team 1],$BC26,Table169[Team 2],DZ$3)</f>
        <v>0</v>
      </c>
      <c r="EA26" s="19">
        <f>SUMIFS(Table169[Team 2 Goals],Table169[Team 2],$BC26,Table169[Team 1],EA$3)+SUMIFS(Table169[Team 1 Goals],Table169[Team 1],$BC26,Table169[Team 2],EA$3)</f>
        <v>0</v>
      </c>
      <c r="EB26" s="19">
        <f>SUMIFS(Table169[Team 2 Goals],Table169[Team 2],$BC26,Table169[Team 1],EB$3)+SUMIFS(Table169[Team 1 Goals],Table169[Team 1],$BC26,Table169[Team 2],EB$3)</f>
        <v>0</v>
      </c>
      <c r="EC26" s="19">
        <f>SUMIFS(Table169[Team 2 Goals],Table169[Team 2],$BC26,Table169[Team 1],EC$3)+SUMIFS(Table169[Team 1 Goals],Table169[Team 1],$BC26,Table169[Team 2],EC$3)</f>
        <v>0</v>
      </c>
      <c r="ED26" s="19">
        <f>SUMIFS(Table169[Team 2 Goals],Table169[Team 2],$BC26,Table169[Team 1],ED$3)+SUMIFS(Table169[Team 1 Goals],Table169[Team 1],$BC26,Table169[Team 2],ED$3)</f>
        <v>0</v>
      </c>
      <c r="EE26" s="19">
        <f>SUMIFS(Table169[Team 2 Goals],Table169[Team 2],$BC26,Table169[Team 1],EE$3)+SUMIFS(Table169[Team 1 Goals],Table169[Team 1],$BC26,Table169[Team 2],EE$3)</f>
        <v>0</v>
      </c>
      <c r="EF26" s="19">
        <f>SUMIFS(Table169[Team 2 Goals],Table169[Team 2],$BC26,Table169[Team 1],EF$3)+SUMIFS(Table169[Team 1 Goals],Table169[Team 1],$BC26,Table169[Team 2],EF$3)</f>
        <v>0</v>
      </c>
      <c r="EG26" s="19">
        <f>SUMIFS(Table169[Team 2 Goals],Table169[Team 2],$BC26,Table169[Team 1],EG$3)+SUMIFS(Table169[Team 1 Goals],Table169[Team 1],$BC26,Table169[Team 2],EG$3)</f>
        <v>0</v>
      </c>
      <c r="EH26" s="19">
        <f>SUMIFS(Table169[Team 2 Goals],Table169[Team 2],$BC26,Table169[Team 1],EH$3)+SUMIFS(Table169[Team 1 Goals],Table169[Team 1],$BC26,Table169[Team 2],EH$3)</f>
        <v>0</v>
      </c>
      <c r="EI26" s="19">
        <f>SUMIFS(Table169[Team 2 Goals],Table169[Team 2],$BC26,Table169[Team 1],EI$3)+SUMIFS(Table169[Team 1 Goals],Table169[Team 1],$BC26,Table169[Team 2],EI$3)</f>
        <v>0</v>
      </c>
      <c r="EJ26" s="19">
        <f>SUMIFS(Table169[Team 2 Goals],Table169[Team 2],$BC26,Table169[Team 1],EJ$3)+SUMIFS(Table169[Team 1 Goals],Table169[Team 1],$BC26,Table169[Team 2],EJ$3)</f>
        <v>0</v>
      </c>
      <c r="EK26" s="19">
        <f>SUMIFS(Table169[Team 2 Goals],Table169[Team 2],$BC26,Table169[Team 1],EK$3)+SUMIFS(Table169[Team 1 Goals],Table169[Team 1],$BC26,Table169[Team 2],EK$3)</f>
        <v>0</v>
      </c>
      <c r="EL26" s="19">
        <f>SUMIFS(Table169[Team 2 Goals],Table169[Team 2],$BC26,Table169[Team 1],EL$3)+SUMIFS(Table169[Team 1 Goals],Table169[Team 1],$BC26,Table169[Team 2],EL$3)</f>
        <v>0</v>
      </c>
      <c r="EM26" s="19">
        <f>SUMIFS(Table169[Team 2 Goals],Table169[Team 2],$BC26,Table169[Team 1],EM$3)+SUMIFS(Table169[Team 1 Goals],Table169[Team 1],$BC26,Table169[Team 2],EM$3)</f>
        <v>0</v>
      </c>
      <c r="EN26" s="19">
        <f>SUMIFS(Table169[Team 2 Goals],Table169[Team 2],$BC26,Table169[Team 1],EN$3)+SUMIFS(Table169[Team 1 Goals],Table169[Team 1],$BC26,Table169[Team 2],EN$3)</f>
        <v>0</v>
      </c>
      <c r="EO26" s="19">
        <f>SUMIFS(Table169[Team 2 Goals],Table169[Team 2],$BC26,Table169[Team 1],EO$3)+SUMIFS(Table169[Team 1 Goals],Table169[Team 1],$BC26,Table169[Team 2],EO$3)</f>
        <v>0</v>
      </c>
      <c r="EP26" s="19">
        <f>SUMIFS(Table169[Team 2 Goals],Table169[Team 2],$BC26,Table169[Team 1],EP$3)+SUMIFS(Table169[Team 1 Goals],Table169[Team 1],$BC26,Table169[Team 2],EP$3)</f>
        <v>0</v>
      </c>
      <c r="EQ26" s="19">
        <f>SUMIFS(Table169[Team 2 Goals],Table169[Team 2],$BC26,Table169[Team 1],EQ$3)+SUMIFS(Table169[Team 1 Goals],Table169[Team 1],$BC26,Table169[Team 2],EQ$3)</f>
        <v>0</v>
      </c>
      <c r="ER26" s="19">
        <f>SUMIFS(Table169[Team 2 Goals],Table169[Team 2],$BC26,Table169[Team 1],ER$3)+SUMIFS(Table169[Team 1 Goals],Table169[Team 1],$BC26,Table169[Team 2],ER$3)</f>
        <v>0</v>
      </c>
      <c r="ES26" s="19">
        <f>SUMIFS(Table169[Team 2 Goals],Table169[Team 2],$BC26,Table169[Team 1],ES$3)+SUMIFS(Table169[Team 1 Goals],Table169[Team 1],$BC26,Table169[Team 2],ES$3)</f>
        <v>0</v>
      </c>
      <c r="ET26" s="19">
        <f>SUMIFS(Table169[Team 2 Goals],Table169[Team 2],$BC26,Table169[Team 1],ET$3)+SUMIFS(Table169[Team 1 Goals],Table169[Team 1],$BC26,Table169[Team 2],ET$3)</f>
        <v>0</v>
      </c>
      <c r="EU26" s="19">
        <f>SUMIFS(Table169[Team 2 Goals],Table169[Team 2],$BC26,Table169[Team 1],EU$3)+SUMIFS(Table169[Team 1 Goals],Table169[Team 1],$BC26,Table169[Team 2],EU$3)</f>
        <v>0</v>
      </c>
      <c r="EV26" s="19">
        <f>SUMIFS(Table169[Team 2 Goals],Table169[Team 2],$BC26,Table169[Team 1],EV$3)+SUMIFS(Table169[Team 1 Goals],Table169[Team 1],$BC26,Table169[Team 2],EV$3)</f>
        <v>0</v>
      </c>
      <c r="EW26" s="19">
        <f>SUMIFS(Table169[Team 2 Goals],Table169[Team 2],$BC26,Table169[Team 1],EW$3)+SUMIFS(Table169[Team 1 Goals],Table169[Team 1],$BC26,Table169[Team 2],EW$3)</f>
        <v>0</v>
      </c>
      <c r="EX26" s="19">
        <f>SUMIFS(Table169[Team 2 Goals],Table169[Team 2],$BC26,Table169[Team 1],EX$3)+SUMIFS(Table169[Team 1 Goals],Table169[Team 1],$BC26,Table169[Team 2],EX$3)</f>
        <v>0</v>
      </c>
      <c r="EY26" s="19">
        <f>SUMIFS(Table169[Team 2 Goals],Table169[Team 2],$BC26,Table169[Team 1],EY$3)+SUMIFS(Table169[Team 1 Goals],Table169[Team 1],$BC26,Table169[Team 2],EY$3)</f>
        <v>0</v>
      </c>
      <c r="FA26" s="72"/>
      <c r="FB26" s="72"/>
    </row>
    <row r="27" spans="1:160" s="17" customFormat="1" ht="30" customHeight="1" thickBot="1" x14ac:dyDescent="0.3">
      <c r="A27" s="70"/>
      <c r="B27" s="5">
        <v>24</v>
      </c>
      <c r="C27" s="5" t="s">
        <v>21</v>
      </c>
      <c r="D27" s="28">
        <v>44891</v>
      </c>
      <c r="E27" s="5" t="s">
        <v>16</v>
      </c>
      <c r="F27" s="29">
        <v>0.91666666666666663</v>
      </c>
      <c r="G27" s="30">
        <f t="shared" si="0"/>
        <v>44891.458333333328</v>
      </c>
      <c r="H27" s="5" t="s">
        <v>35</v>
      </c>
      <c r="I27" s="67"/>
      <c r="J27" s="5" t="str">
        <f>IF(Table169[[#This Row],[SCORE]]="","",IF(O27=P27,"Draw",IF(O27&gt;P27,K27,L27)))</f>
        <v/>
      </c>
      <c r="K27" s="17" t="str">
        <f>IF(Table169[[#This Row],[TEAMS]]="","",LEFT(H27,FIND(" -",H27,1)-1))</f>
        <v>Argentina</v>
      </c>
      <c r="L27" s="17" t="str">
        <f>IF(Table169[[#This Row],[TEAMS]]="","",MID(H27,FIND("-",H27,1)+2,LEN(H27)-FIND("-",H27,1)+2))</f>
        <v>Mexico</v>
      </c>
      <c r="M27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27" s="17" t="str">
        <f>IF(Table169[[#This Row],[Winner]]=Table169[[#This Row],[Team 1]],Table169[[#This Row],[Team 2]],IF(Table169[[#This Row],[Winner]]=Table169[[#This Row],[Team 2]],Table169[[#This Row],[Team 1]],""))</f>
        <v/>
      </c>
      <c r="O27" s="17" t="str">
        <f>IF(Table169[[#This Row],[SCORE]]="","",LEFT(I27,FIND(":",I27,1)-1)*1)</f>
        <v/>
      </c>
      <c r="P27" s="17" t="str">
        <f>IF(Table169[[#This Row],[SCORE]]="","",MID(I27,FIND(":",I27,1)+1,LEN(I27)-FIND(":",I27,1)+1)*1)</f>
        <v/>
      </c>
      <c r="Q27" s="17" t="str">
        <f>IF(OR(Table169[[#This Row],[Team 1 Goals]]="",Table169[[#This Row],[Team 2 Goals]]=""),"",Table169[[#This Row],[Team 1 Goals]]-Table169[[#This Row],[Team 2 Goals]])</f>
        <v/>
      </c>
      <c r="R27" s="17" t="str">
        <f>IF(OR(Table169[[#This Row],[Team 1 Goals]]="",Table169[[#This Row],[Team 2 Goals]]=""),"",Table169[[#This Row],[Team 2 Goals]]-Table169[[#This Row],[Team 1 Goals]])</f>
        <v/>
      </c>
      <c r="S27" s="17" t="str">
        <f>IF(Table169[[#This Row],[SCORE]]="","",IF(Table169[[#This Row],[WINNER / RESULT]]="Draw",1,IF(Table169[[#This Row],[WINNER / RESULT]]=Table169[[#This Row],[Team 1]],3,0)))</f>
        <v/>
      </c>
      <c r="T27" s="17" t="str">
        <f>IF(Table169[[#This Row],[SCORE]]="","",IF(Table169[[#This Row],[WINNER / RESULT]]="Draw",1,IF(Table169[[#This Row],[WINNER / RESULT]]=Table169[[#This Row],[Team 2]],3,0)))</f>
        <v/>
      </c>
      <c r="Z27" s="4" t="s">
        <v>22</v>
      </c>
      <c r="AA27" s="51">
        <v>4</v>
      </c>
      <c r="AB27" s="52" t="str">
        <f ca="1">IFERROR(INDEX(AJ:AJ,MATCH("4"&amp;Z27,AT:AT,0),1),"")</f>
        <v>Tunisia</v>
      </c>
      <c r="AC27" s="52" t="str">
        <f ca="1">IF(AB27="","",VLOOKUP(AB27,AJ:AO,2,FALSE)&amp;"-"&amp;VLOOKUP(AB27,AJ:AO,3,FALSE)&amp;"-"&amp;VLOOKUP(AB27,AJ:AO,4,FALSE))</f>
        <v>0-0-0</v>
      </c>
      <c r="AD27" s="52">
        <f ca="1">IF(AB27="","",VLOOKUP(AB27,AJ:AQ,8,FALSE))</f>
        <v>0</v>
      </c>
      <c r="AE27" s="53">
        <f ca="1">IF(AB27="","",VLOOKUP(AB27,AJ:AT,5,FALSE))</f>
        <v>0</v>
      </c>
      <c r="AI27" s="17" t="s">
        <v>70</v>
      </c>
      <c r="AJ27" s="17" t="s">
        <v>92</v>
      </c>
      <c r="AK27" s="17">
        <f>COUNTIF(Table169[Winner],AJ27)</f>
        <v>0</v>
      </c>
      <c r="AL27" s="17">
        <f>COUNTIFS(Table169[Team 2],AJ27,Table169[WINNER / RESULT],"Draw")+COUNTIFS(Table169[Team 1],AJ27,Table169[WINNER / RESULT],"Draw")</f>
        <v>0</v>
      </c>
      <c r="AM27" s="17">
        <f>COUNTIF(Table169[Loser],AJ27)</f>
        <v>0</v>
      </c>
      <c r="AN27" s="17">
        <f>AL27+(3*AK27)</f>
        <v>0</v>
      </c>
      <c r="AO27" s="17">
        <f>SUMIFS(Table169[Team 1 Goals],Table169[Team 1],AJ27)+SUMIFS(Table169[Team 2 Goals],Table169[Team 2],AJ27)</f>
        <v>0</v>
      </c>
      <c r="AP27" s="17">
        <f>SUMIFS(Table169[Team 2 Goals],Table169[Team 1],AJ27)+SUMIFS(Table169[Team 1 Goals],Table169[Team 2],AJ27)</f>
        <v>0</v>
      </c>
      <c r="AQ27" s="17">
        <f>AO27-AP27</f>
        <v>0</v>
      </c>
      <c r="AR27" s="17">
        <f ca="1">RANK(BA27,$BA$24:$BA$27,1)</f>
        <v>4</v>
      </c>
      <c r="AS27" s="17" t="str">
        <f t="shared" si="1"/>
        <v/>
      </c>
      <c r="AT27" s="17" t="str">
        <f ca="1">IF(AS27="",AR27&amp;AI27,AS27&amp;AI27)</f>
        <v>4E</v>
      </c>
      <c r="AU27" s="17">
        <f>RANK(AN27,AN24:AN27)+(RANK(AQ27,AQ24:AQ27)/10)+(RANK(AO27,AO24:AO27)/100)</f>
        <v>1.1100000000000001</v>
      </c>
      <c r="AV27" s="17">
        <f>RANK(AU27,$AU$24:$AU$27,1)</f>
        <v>1</v>
      </c>
      <c r="AW27" s="17" cm="1">
        <f t="array" aca="1" ref="AW27" ca="1">SUMPRODUCT((OFFSET($BD$3:$CI$3,MATCH($AJ27,$BC$4:$BC$35,0),0))*((IF($AV25=$AV27,$BD$3:$CI$3=$AJ25,0))+(IF($AV24=$AV27,$BD$3:$CI$3=$AJ24,0))+(IF($AV26=$AV27,$BD$3:$CI$3=$AJ26,0))))</f>
        <v>0</v>
      </c>
      <c r="AX27" s="17" cm="1">
        <f t="array" aca="1" ref="AX27" ca="1">SUMPRODUCT((OFFSET($CL$3:$DQ$3,MATCH($AJ27,$CK$4:$CK$35,0),0))*((IF($AV25=$AV27,$CL$3:$DQ$3=$AJ25,0))+(IF($AV24=$AV27,$CL$3:$DQ$3=$AJ24,0))+(IF($AV26=$AV27,$CL$3:$DQ$3=$AJ26,0))))</f>
        <v>0</v>
      </c>
      <c r="AY27" s="17" cm="1">
        <f t="array" aca="1" ref="AY27" ca="1">SUMPRODUCT((OFFSET($DT$3:$EY$3,MATCH($AJ27,$DS$4:$DS$35,0),0))*((IF($AV25=$AV27,$DT$3:$EY$3=$AJ25,0))+(IF($AV24=$AV27,$DT$3:$EY$3=$AJ24,0))+(IF($AV26=$AV27,$DT$3:$EY$3=$AJ26,0))))</f>
        <v>0</v>
      </c>
      <c r="AZ27" s="17">
        <f ca="1">(AW27/1000)+(AX27/10000)+(AY27/100000)+(ROW(AY24)/10000000)</f>
        <v>2.3999999999999999E-6</v>
      </c>
      <c r="BA27" s="17">
        <f ca="1">+AU27-AZ27</f>
        <v>1.1099976</v>
      </c>
      <c r="BC27" s="17" t="s">
        <v>105</v>
      </c>
      <c r="BD27" s="19">
        <f>SUMIFS(Table169[Team 2 Points],Table169[Team 2],$BC27,Table169[Team 1],BD$3)+SUMIFS(Table169[Team 1 Points],Table169[Team 1],$BC27,Table169[Team 2],BD$3)</f>
        <v>0</v>
      </c>
      <c r="BE27" s="19">
        <f>SUMIFS(Table169[Team 2 Points],Table169[Team 2],$BC27,Table169[Team 1],BE$3)+SUMIFS(Table169[Team 1 Points],Table169[Team 1],$BC27,Table169[Team 2],BE$3)</f>
        <v>0</v>
      </c>
      <c r="BF27" s="19">
        <f>SUMIFS(Table169[Team 2 Points],Table169[Team 2],$BC27,Table169[Team 1],BF$3)+SUMIFS(Table169[Team 1 Points],Table169[Team 1],$BC27,Table169[Team 2],BF$3)</f>
        <v>0</v>
      </c>
      <c r="BG27" s="19">
        <f>SUMIFS(Table169[Team 2 Points],Table169[Team 2],$BC27,Table169[Team 1],BG$3)+SUMIFS(Table169[Team 1 Points],Table169[Team 1],$BC27,Table169[Team 2],BG$3)</f>
        <v>0</v>
      </c>
      <c r="BH27" s="19">
        <f>SUMIFS(Table169[Team 2 Points],Table169[Team 2],$BC27,Table169[Team 1],BH$3)+SUMIFS(Table169[Team 1 Points],Table169[Team 1],$BC27,Table169[Team 2],BH$3)</f>
        <v>0</v>
      </c>
      <c r="BI27" s="19">
        <f>SUMIFS(Table169[Team 2 Points],Table169[Team 2],$BC27,Table169[Team 1],BI$3)+SUMIFS(Table169[Team 1 Points],Table169[Team 1],$BC27,Table169[Team 2],BI$3)</f>
        <v>0</v>
      </c>
      <c r="BJ27" s="19">
        <f>SUMIFS(Table169[Team 2 Points],Table169[Team 2],$BC27,Table169[Team 1],BJ$3)+SUMIFS(Table169[Team 1 Points],Table169[Team 1],$BC27,Table169[Team 2],BJ$3)</f>
        <v>0</v>
      </c>
      <c r="BK27" s="19">
        <f>SUMIFS(Table169[Team 2 Points],Table169[Team 2],$BC27,Table169[Team 1],BK$3)+SUMIFS(Table169[Team 1 Points],Table169[Team 1],$BC27,Table169[Team 2],BK$3)</f>
        <v>0</v>
      </c>
      <c r="BL27" s="19">
        <f>SUMIFS(Table169[Team 2 Points],Table169[Team 2],$BC27,Table169[Team 1],BL$3)+SUMIFS(Table169[Team 1 Points],Table169[Team 1],$BC27,Table169[Team 2],BL$3)</f>
        <v>0</v>
      </c>
      <c r="BM27" s="19">
        <f>SUMIFS(Table169[Team 2 Points],Table169[Team 2],$BC27,Table169[Team 1],BM$3)+SUMIFS(Table169[Team 1 Points],Table169[Team 1],$BC27,Table169[Team 2],BM$3)</f>
        <v>0</v>
      </c>
      <c r="BN27" s="19">
        <f>SUMIFS(Table169[Team 2 Points],Table169[Team 2],$BC27,Table169[Team 1],BN$3)+SUMIFS(Table169[Team 1 Points],Table169[Team 1],$BC27,Table169[Team 2],BN$3)</f>
        <v>0</v>
      </c>
      <c r="BO27" s="19">
        <f>SUMIFS(Table169[Team 2 Points],Table169[Team 2],$BC27,Table169[Team 1],BO$3)+SUMIFS(Table169[Team 1 Points],Table169[Team 1],$BC27,Table169[Team 2],BO$3)</f>
        <v>0</v>
      </c>
      <c r="BP27" s="19">
        <f>SUMIFS(Table169[Team 2 Points],Table169[Team 2],$BC27,Table169[Team 1],BP$3)+SUMIFS(Table169[Team 1 Points],Table169[Team 1],$BC27,Table169[Team 2],BP$3)</f>
        <v>0</v>
      </c>
      <c r="BQ27" s="19">
        <f>SUMIFS(Table169[Team 2 Points],Table169[Team 2],$BC27,Table169[Team 1],BQ$3)+SUMIFS(Table169[Team 1 Points],Table169[Team 1],$BC27,Table169[Team 2],BQ$3)</f>
        <v>0</v>
      </c>
      <c r="BR27" s="19">
        <f>SUMIFS(Table169[Team 2 Points],Table169[Team 2],$BC27,Table169[Team 1],BR$3)+SUMIFS(Table169[Team 1 Points],Table169[Team 1],$BC27,Table169[Team 2],BR$3)</f>
        <v>0</v>
      </c>
      <c r="BS27" s="19">
        <f>SUMIFS(Table169[Team 2 Points],Table169[Team 2],$BC27,Table169[Team 1],BS$3)+SUMIFS(Table169[Team 1 Points],Table169[Team 1],$BC27,Table169[Team 2],BS$3)</f>
        <v>0</v>
      </c>
      <c r="BT27" s="19">
        <f>SUMIFS(Table169[Team 2 Points],Table169[Team 2],$BC27,Table169[Team 1],BT$3)+SUMIFS(Table169[Team 1 Points],Table169[Team 1],$BC27,Table169[Team 2],BT$3)</f>
        <v>0</v>
      </c>
      <c r="BU27" s="19">
        <f>SUMIFS(Table169[Team 2 Points],Table169[Team 2],$BC27,Table169[Team 1],BU$3)+SUMIFS(Table169[Team 1 Points],Table169[Team 1],$BC27,Table169[Team 2],BU$3)</f>
        <v>0</v>
      </c>
      <c r="BV27" s="19">
        <f>SUMIFS(Table169[Team 2 Points],Table169[Team 2],$BC27,Table169[Team 1],BV$3)+SUMIFS(Table169[Team 1 Points],Table169[Team 1],$BC27,Table169[Team 2],BV$3)</f>
        <v>0</v>
      </c>
      <c r="BW27" s="19">
        <f>SUMIFS(Table169[Team 2 Points],Table169[Team 2],$BC27,Table169[Team 1],BW$3)+SUMIFS(Table169[Team 1 Points],Table169[Team 1],$BC27,Table169[Team 2],BW$3)</f>
        <v>0</v>
      </c>
      <c r="BX27" s="19">
        <f>SUMIFS(Table169[Team 2 Points],Table169[Team 2],$BC27,Table169[Team 1],BX$3)+SUMIFS(Table169[Team 1 Points],Table169[Team 1],$BC27,Table169[Team 2],BX$3)</f>
        <v>0</v>
      </c>
      <c r="BY27" s="19">
        <f>SUMIFS(Table169[Team 2 Points],Table169[Team 2],$BC27,Table169[Team 1],BY$3)+SUMIFS(Table169[Team 1 Points],Table169[Team 1],$BC27,Table169[Team 2],BY$3)</f>
        <v>0</v>
      </c>
      <c r="BZ27" s="19">
        <f>SUMIFS(Table169[Team 2 Points],Table169[Team 2],$BC27,Table169[Team 1],BZ$3)+SUMIFS(Table169[Team 1 Points],Table169[Team 1],$BC27,Table169[Team 2],BZ$3)</f>
        <v>0</v>
      </c>
      <c r="CA27" s="19">
        <f>SUMIFS(Table169[Team 2 Points],Table169[Team 2],$BC27,Table169[Team 1],CA$3)+SUMIFS(Table169[Team 1 Points],Table169[Team 1],$BC27,Table169[Team 2],CA$3)</f>
        <v>0</v>
      </c>
      <c r="CB27" s="19">
        <f>SUMIFS(Table169[Team 2 Points],Table169[Team 2],$BC27,Table169[Team 1],CB$3)+SUMIFS(Table169[Team 1 Points],Table169[Team 1],$BC27,Table169[Team 2],CB$3)</f>
        <v>0</v>
      </c>
      <c r="CC27" s="19">
        <f>SUMIFS(Table169[Team 2 Points],Table169[Team 2],$BC27,Table169[Team 1],CC$3)+SUMIFS(Table169[Team 1 Points],Table169[Team 1],$BC27,Table169[Team 2],CC$3)</f>
        <v>0</v>
      </c>
      <c r="CD27" s="19">
        <f>SUMIFS(Table169[Team 2 Points],Table169[Team 2],$BC27,Table169[Team 1],CD$3)+SUMIFS(Table169[Team 1 Points],Table169[Team 1],$BC27,Table169[Team 2],CD$3)</f>
        <v>0</v>
      </c>
      <c r="CE27" s="19">
        <f>SUMIFS(Table169[Team 2 Points],Table169[Team 2],$BC27,Table169[Team 1],CE$3)+SUMIFS(Table169[Team 1 Points],Table169[Team 1],$BC27,Table169[Team 2],CE$3)</f>
        <v>0</v>
      </c>
      <c r="CF27" s="19">
        <f>SUMIFS(Table169[Team 2 Points],Table169[Team 2],$BC27,Table169[Team 1],CF$3)+SUMIFS(Table169[Team 1 Points],Table169[Team 1],$BC27,Table169[Team 2],CF$3)</f>
        <v>0</v>
      </c>
      <c r="CG27" s="19">
        <f>SUMIFS(Table169[Team 2 Points],Table169[Team 2],$BC27,Table169[Team 1],CG$3)+SUMIFS(Table169[Team 1 Points],Table169[Team 1],$BC27,Table169[Team 2],CG$3)</f>
        <v>0</v>
      </c>
      <c r="CH27" s="19">
        <f>SUMIFS(Table169[Team 2 Points],Table169[Team 2],$BC27,Table169[Team 1],CH$3)+SUMIFS(Table169[Team 1 Points],Table169[Team 1],$BC27,Table169[Team 2],CH$3)</f>
        <v>0</v>
      </c>
      <c r="CI27" s="19">
        <f>SUMIFS(Table169[Team 2 Points],Table169[Team 2],$BC27,Table169[Team 1],CI$3)+SUMIFS(Table169[Team 1 Points],Table169[Team 1],$BC27,Table169[Team 2],CI$3)</f>
        <v>0</v>
      </c>
      <c r="CK27" s="17" t="s">
        <v>105</v>
      </c>
      <c r="CL27" s="19">
        <f>SUMIFS(Table169[Team 2 GD],Table169[Team 2],$BC27,Table169[Team 1],CL$3)+SUMIFS(Table169[Team 1 GD],Table169[Team 1],$BC27,Table169[Team 2],CL$3)</f>
        <v>0</v>
      </c>
      <c r="CM27" s="19">
        <f>SUMIFS(Table169[Team 2 GD],Table169[Team 2],$BC27,Table169[Team 1],CM$3)+SUMIFS(Table169[Team 1 GD],Table169[Team 1],$BC27,Table169[Team 2],CM$3)</f>
        <v>0</v>
      </c>
      <c r="CN27" s="19">
        <f>SUMIFS(Table169[Team 2 GD],Table169[Team 2],$BC27,Table169[Team 1],CN$3)+SUMIFS(Table169[Team 1 GD],Table169[Team 1],$BC27,Table169[Team 2],CN$3)</f>
        <v>0</v>
      </c>
      <c r="CO27" s="19">
        <f>SUMIFS(Table169[Team 2 GD],Table169[Team 2],$BC27,Table169[Team 1],CO$3)+SUMIFS(Table169[Team 1 GD],Table169[Team 1],$BC27,Table169[Team 2],CO$3)</f>
        <v>0</v>
      </c>
      <c r="CP27" s="19">
        <f>SUMIFS(Table169[Team 2 GD],Table169[Team 2],$BC27,Table169[Team 1],CP$3)+SUMIFS(Table169[Team 1 GD],Table169[Team 1],$BC27,Table169[Team 2],CP$3)</f>
        <v>0</v>
      </c>
      <c r="CQ27" s="19">
        <f>SUMIFS(Table169[Team 2 GD],Table169[Team 2],$BC27,Table169[Team 1],CQ$3)+SUMIFS(Table169[Team 1 GD],Table169[Team 1],$BC27,Table169[Team 2],CQ$3)</f>
        <v>0</v>
      </c>
      <c r="CR27" s="19">
        <f>SUMIFS(Table169[Team 2 GD],Table169[Team 2],$BC27,Table169[Team 1],CR$3)+SUMIFS(Table169[Team 1 GD],Table169[Team 1],$BC27,Table169[Team 2],CR$3)</f>
        <v>0</v>
      </c>
      <c r="CS27" s="19">
        <f>SUMIFS(Table169[Team 2 GD],Table169[Team 2],$BC27,Table169[Team 1],CS$3)+SUMIFS(Table169[Team 1 GD],Table169[Team 1],$BC27,Table169[Team 2],CS$3)</f>
        <v>0</v>
      </c>
      <c r="CT27" s="19">
        <f>SUMIFS(Table169[Team 2 GD],Table169[Team 2],$BC27,Table169[Team 1],CT$3)+SUMIFS(Table169[Team 1 GD],Table169[Team 1],$BC27,Table169[Team 2],CT$3)</f>
        <v>0</v>
      </c>
      <c r="CU27" s="19">
        <f>SUMIFS(Table169[Team 2 GD],Table169[Team 2],$BC27,Table169[Team 1],CU$3)+SUMIFS(Table169[Team 1 GD],Table169[Team 1],$BC27,Table169[Team 2],CU$3)</f>
        <v>0</v>
      </c>
      <c r="CV27" s="19">
        <f>SUMIFS(Table169[Team 2 GD],Table169[Team 2],$BC27,Table169[Team 1],CV$3)+SUMIFS(Table169[Team 1 GD],Table169[Team 1],$BC27,Table169[Team 2],CV$3)</f>
        <v>0</v>
      </c>
      <c r="CW27" s="19">
        <f>SUMIFS(Table169[Team 2 GD],Table169[Team 2],$BC27,Table169[Team 1],CW$3)+SUMIFS(Table169[Team 1 GD],Table169[Team 1],$BC27,Table169[Team 2],CW$3)</f>
        <v>0</v>
      </c>
      <c r="CX27" s="19">
        <f>SUMIFS(Table169[Team 2 GD],Table169[Team 2],$BC27,Table169[Team 1],CX$3)+SUMIFS(Table169[Team 1 GD],Table169[Team 1],$BC27,Table169[Team 2],CX$3)</f>
        <v>0</v>
      </c>
      <c r="CY27" s="19">
        <f>SUMIFS(Table169[Team 2 GD],Table169[Team 2],$BC27,Table169[Team 1],CY$3)+SUMIFS(Table169[Team 1 GD],Table169[Team 1],$BC27,Table169[Team 2],CY$3)</f>
        <v>0</v>
      </c>
      <c r="CZ27" s="19">
        <f>SUMIFS(Table169[Team 2 GD],Table169[Team 2],$BC27,Table169[Team 1],CZ$3)+SUMIFS(Table169[Team 1 GD],Table169[Team 1],$BC27,Table169[Team 2],CZ$3)</f>
        <v>0</v>
      </c>
      <c r="DA27" s="19">
        <f>SUMIFS(Table169[Team 2 GD],Table169[Team 2],$BC27,Table169[Team 1],DA$3)+SUMIFS(Table169[Team 1 GD],Table169[Team 1],$BC27,Table169[Team 2],DA$3)</f>
        <v>0</v>
      </c>
      <c r="DB27" s="19">
        <f>SUMIFS(Table169[Team 2 GD],Table169[Team 2],$BC27,Table169[Team 1],DB$3)+SUMIFS(Table169[Team 1 GD],Table169[Team 1],$BC27,Table169[Team 2],DB$3)</f>
        <v>0</v>
      </c>
      <c r="DC27" s="19">
        <f>SUMIFS(Table169[Team 2 GD],Table169[Team 2],$BC27,Table169[Team 1],DC$3)+SUMIFS(Table169[Team 1 GD],Table169[Team 1],$BC27,Table169[Team 2],DC$3)</f>
        <v>0</v>
      </c>
      <c r="DD27" s="19">
        <f>SUMIFS(Table169[Team 2 GD],Table169[Team 2],$BC27,Table169[Team 1],DD$3)+SUMIFS(Table169[Team 1 GD],Table169[Team 1],$BC27,Table169[Team 2],DD$3)</f>
        <v>0</v>
      </c>
      <c r="DE27" s="19">
        <f>SUMIFS(Table169[Team 2 GD],Table169[Team 2],$BC27,Table169[Team 1],DE$3)+SUMIFS(Table169[Team 1 GD],Table169[Team 1],$BC27,Table169[Team 2],DE$3)</f>
        <v>0</v>
      </c>
      <c r="DF27" s="19">
        <f>SUMIFS(Table169[Team 2 GD],Table169[Team 2],$BC27,Table169[Team 1],DF$3)+SUMIFS(Table169[Team 1 GD],Table169[Team 1],$BC27,Table169[Team 2],DF$3)</f>
        <v>0</v>
      </c>
      <c r="DG27" s="19">
        <f>SUMIFS(Table169[Team 2 GD],Table169[Team 2],$BC27,Table169[Team 1],DG$3)+SUMIFS(Table169[Team 1 GD],Table169[Team 1],$BC27,Table169[Team 2],DG$3)</f>
        <v>0</v>
      </c>
      <c r="DH27" s="19">
        <f>SUMIFS(Table169[Team 2 GD],Table169[Team 2],$BC27,Table169[Team 1],DH$3)+SUMIFS(Table169[Team 1 GD],Table169[Team 1],$BC27,Table169[Team 2],DH$3)</f>
        <v>0</v>
      </c>
      <c r="DI27" s="19">
        <f>SUMIFS(Table169[Team 2 GD],Table169[Team 2],$BC27,Table169[Team 1],DI$3)+SUMIFS(Table169[Team 1 GD],Table169[Team 1],$BC27,Table169[Team 2],DI$3)</f>
        <v>0</v>
      </c>
      <c r="DJ27" s="19">
        <f>SUMIFS(Table169[Team 2 GD],Table169[Team 2],$BC27,Table169[Team 1],DJ$3)+SUMIFS(Table169[Team 1 GD],Table169[Team 1],$BC27,Table169[Team 2],DJ$3)</f>
        <v>0</v>
      </c>
      <c r="DK27" s="19">
        <f>SUMIFS(Table169[Team 2 GD],Table169[Team 2],$BC27,Table169[Team 1],DK$3)+SUMIFS(Table169[Team 1 GD],Table169[Team 1],$BC27,Table169[Team 2],DK$3)</f>
        <v>0</v>
      </c>
      <c r="DL27" s="19">
        <f>SUMIFS(Table169[Team 2 GD],Table169[Team 2],$BC27,Table169[Team 1],DL$3)+SUMIFS(Table169[Team 1 GD],Table169[Team 1],$BC27,Table169[Team 2],DL$3)</f>
        <v>0</v>
      </c>
      <c r="DM27" s="19">
        <f>SUMIFS(Table169[Team 2 GD],Table169[Team 2],$BC27,Table169[Team 1],DM$3)+SUMIFS(Table169[Team 1 GD],Table169[Team 1],$BC27,Table169[Team 2],DM$3)</f>
        <v>0</v>
      </c>
      <c r="DN27" s="19">
        <f>SUMIFS(Table169[Team 2 GD],Table169[Team 2],$BC27,Table169[Team 1],DN$3)+SUMIFS(Table169[Team 1 GD],Table169[Team 1],$BC27,Table169[Team 2],DN$3)</f>
        <v>0</v>
      </c>
      <c r="DO27" s="19">
        <f>SUMIFS(Table169[Team 2 GD],Table169[Team 2],$BC27,Table169[Team 1],DO$3)+SUMIFS(Table169[Team 1 GD],Table169[Team 1],$BC27,Table169[Team 2],DO$3)</f>
        <v>0</v>
      </c>
      <c r="DP27" s="19">
        <f>SUMIFS(Table169[Team 2 GD],Table169[Team 2],$BC27,Table169[Team 1],DP$3)+SUMIFS(Table169[Team 1 GD],Table169[Team 1],$BC27,Table169[Team 2],DP$3)</f>
        <v>0</v>
      </c>
      <c r="DQ27" s="19">
        <f>SUMIFS(Table169[Team 2 GD],Table169[Team 2],$BC27,Table169[Team 1],DQ$3)+SUMIFS(Table169[Team 1 GD],Table169[Team 1],$BC27,Table169[Team 2],DQ$3)</f>
        <v>0</v>
      </c>
      <c r="DS27" s="17" t="s">
        <v>105</v>
      </c>
      <c r="DT27" s="19">
        <f>SUMIFS(Table169[Team 2 Goals],Table169[Team 2],$BC27,Table169[Team 1],DT$3)+SUMIFS(Table169[Team 1 Goals],Table169[Team 1],$BC27,Table169[Team 2],DT$3)</f>
        <v>0</v>
      </c>
      <c r="DU27" s="19">
        <f>SUMIFS(Table169[Team 2 Goals],Table169[Team 2],$BC27,Table169[Team 1],DU$3)+SUMIFS(Table169[Team 1 Goals],Table169[Team 1],$BC27,Table169[Team 2],DU$3)</f>
        <v>0</v>
      </c>
      <c r="DV27" s="19">
        <f>SUMIFS(Table169[Team 2 Goals],Table169[Team 2],$BC27,Table169[Team 1],DV$3)+SUMIFS(Table169[Team 1 Goals],Table169[Team 1],$BC27,Table169[Team 2],DV$3)</f>
        <v>0</v>
      </c>
      <c r="DW27" s="19">
        <f>SUMIFS(Table169[Team 2 Goals],Table169[Team 2],$BC27,Table169[Team 1],DW$3)+SUMIFS(Table169[Team 1 Goals],Table169[Team 1],$BC27,Table169[Team 2],DW$3)</f>
        <v>0</v>
      </c>
      <c r="DX27" s="19">
        <f>SUMIFS(Table169[Team 2 Goals],Table169[Team 2],$BC27,Table169[Team 1],DX$3)+SUMIFS(Table169[Team 1 Goals],Table169[Team 1],$BC27,Table169[Team 2],DX$3)</f>
        <v>0</v>
      </c>
      <c r="DY27" s="19">
        <f>SUMIFS(Table169[Team 2 Goals],Table169[Team 2],$BC27,Table169[Team 1],DY$3)+SUMIFS(Table169[Team 1 Goals],Table169[Team 1],$BC27,Table169[Team 2],DY$3)</f>
        <v>0</v>
      </c>
      <c r="DZ27" s="19">
        <f>SUMIFS(Table169[Team 2 Goals],Table169[Team 2],$BC27,Table169[Team 1],DZ$3)+SUMIFS(Table169[Team 1 Goals],Table169[Team 1],$BC27,Table169[Team 2],DZ$3)</f>
        <v>0</v>
      </c>
      <c r="EA27" s="19">
        <f>SUMIFS(Table169[Team 2 Goals],Table169[Team 2],$BC27,Table169[Team 1],EA$3)+SUMIFS(Table169[Team 1 Goals],Table169[Team 1],$BC27,Table169[Team 2],EA$3)</f>
        <v>0</v>
      </c>
      <c r="EB27" s="19">
        <f>SUMIFS(Table169[Team 2 Goals],Table169[Team 2],$BC27,Table169[Team 1],EB$3)+SUMIFS(Table169[Team 1 Goals],Table169[Team 1],$BC27,Table169[Team 2],EB$3)</f>
        <v>0</v>
      </c>
      <c r="EC27" s="19">
        <f>SUMIFS(Table169[Team 2 Goals],Table169[Team 2],$BC27,Table169[Team 1],EC$3)+SUMIFS(Table169[Team 1 Goals],Table169[Team 1],$BC27,Table169[Team 2],EC$3)</f>
        <v>0</v>
      </c>
      <c r="ED27" s="19">
        <f>SUMIFS(Table169[Team 2 Goals],Table169[Team 2],$BC27,Table169[Team 1],ED$3)+SUMIFS(Table169[Team 1 Goals],Table169[Team 1],$BC27,Table169[Team 2],ED$3)</f>
        <v>0</v>
      </c>
      <c r="EE27" s="19">
        <f>SUMIFS(Table169[Team 2 Goals],Table169[Team 2],$BC27,Table169[Team 1],EE$3)+SUMIFS(Table169[Team 1 Goals],Table169[Team 1],$BC27,Table169[Team 2],EE$3)</f>
        <v>0</v>
      </c>
      <c r="EF27" s="19">
        <f>SUMIFS(Table169[Team 2 Goals],Table169[Team 2],$BC27,Table169[Team 1],EF$3)+SUMIFS(Table169[Team 1 Goals],Table169[Team 1],$BC27,Table169[Team 2],EF$3)</f>
        <v>0</v>
      </c>
      <c r="EG27" s="19">
        <f>SUMIFS(Table169[Team 2 Goals],Table169[Team 2],$BC27,Table169[Team 1],EG$3)+SUMIFS(Table169[Team 1 Goals],Table169[Team 1],$BC27,Table169[Team 2],EG$3)</f>
        <v>0</v>
      </c>
      <c r="EH27" s="19">
        <f>SUMIFS(Table169[Team 2 Goals],Table169[Team 2],$BC27,Table169[Team 1],EH$3)+SUMIFS(Table169[Team 1 Goals],Table169[Team 1],$BC27,Table169[Team 2],EH$3)</f>
        <v>0</v>
      </c>
      <c r="EI27" s="19">
        <f>SUMIFS(Table169[Team 2 Goals],Table169[Team 2],$BC27,Table169[Team 1],EI$3)+SUMIFS(Table169[Team 1 Goals],Table169[Team 1],$BC27,Table169[Team 2],EI$3)</f>
        <v>0</v>
      </c>
      <c r="EJ27" s="19">
        <f>SUMIFS(Table169[Team 2 Goals],Table169[Team 2],$BC27,Table169[Team 1],EJ$3)+SUMIFS(Table169[Team 1 Goals],Table169[Team 1],$BC27,Table169[Team 2],EJ$3)</f>
        <v>0</v>
      </c>
      <c r="EK27" s="19">
        <f>SUMIFS(Table169[Team 2 Goals],Table169[Team 2],$BC27,Table169[Team 1],EK$3)+SUMIFS(Table169[Team 1 Goals],Table169[Team 1],$BC27,Table169[Team 2],EK$3)</f>
        <v>0</v>
      </c>
      <c r="EL27" s="19">
        <f>SUMIFS(Table169[Team 2 Goals],Table169[Team 2],$BC27,Table169[Team 1],EL$3)+SUMIFS(Table169[Team 1 Goals],Table169[Team 1],$BC27,Table169[Team 2],EL$3)</f>
        <v>0</v>
      </c>
      <c r="EM27" s="19">
        <f>SUMIFS(Table169[Team 2 Goals],Table169[Team 2],$BC27,Table169[Team 1],EM$3)+SUMIFS(Table169[Team 1 Goals],Table169[Team 1],$BC27,Table169[Team 2],EM$3)</f>
        <v>0</v>
      </c>
      <c r="EN27" s="19">
        <f>SUMIFS(Table169[Team 2 Goals],Table169[Team 2],$BC27,Table169[Team 1],EN$3)+SUMIFS(Table169[Team 1 Goals],Table169[Team 1],$BC27,Table169[Team 2],EN$3)</f>
        <v>0</v>
      </c>
      <c r="EO27" s="19">
        <f>SUMIFS(Table169[Team 2 Goals],Table169[Team 2],$BC27,Table169[Team 1],EO$3)+SUMIFS(Table169[Team 1 Goals],Table169[Team 1],$BC27,Table169[Team 2],EO$3)</f>
        <v>0</v>
      </c>
      <c r="EP27" s="19">
        <f>SUMIFS(Table169[Team 2 Goals],Table169[Team 2],$BC27,Table169[Team 1],EP$3)+SUMIFS(Table169[Team 1 Goals],Table169[Team 1],$BC27,Table169[Team 2],EP$3)</f>
        <v>0</v>
      </c>
      <c r="EQ27" s="19">
        <f>SUMIFS(Table169[Team 2 Goals],Table169[Team 2],$BC27,Table169[Team 1],EQ$3)+SUMIFS(Table169[Team 1 Goals],Table169[Team 1],$BC27,Table169[Team 2],EQ$3)</f>
        <v>0</v>
      </c>
      <c r="ER27" s="19">
        <f>SUMIFS(Table169[Team 2 Goals],Table169[Team 2],$BC27,Table169[Team 1],ER$3)+SUMIFS(Table169[Team 1 Goals],Table169[Team 1],$BC27,Table169[Team 2],ER$3)</f>
        <v>0</v>
      </c>
      <c r="ES27" s="19">
        <f>SUMIFS(Table169[Team 2 Goals],Table169[Team 2],$BC27,Table169[Team 1],ES$3)+SUMIFS(Table169[Team 1 Goals],Table169[Team 1],$BC27,Table169[Team 2],ES$3)</f>
        <v>0</v>
      </c>
      <c r="ET27" s="19">
        <f>SUMIFS(Table169[Team 2 Goals],Table169[Team 2],$BC27,Table169[Team 1],ET$3)+SUMIFS(Table169[Team 1 Goals],Table169[Team 1],$BC27,Table169[Team 2],ET$3)</f>
        <v>0</v>
      </c>
      <c r="EU27" s="19">
        <f>SUMIFS(Table169[Team 2 Goals],Table169[Team 2],$BC27,Table169[Team 1],EU$3)+SUMIFS(Table169[Team 1 Goals],Table169[Team 1],$BC27,Table169[Team 2],EU$3)</f>
        <v>0</v>
      </c>
      <c r="EV27" s="19">
        <f>SUMIFS(Table169[Team 2 Goals],Table169[Team 2],$BC27,Table169[Team 1],EV$3)+SUMIFS(Table169[Team 1 Goals],Table169[Team 1],$BC27,Table169[Team 2],EV$3)</f>
        <v>0</v>
      </c>
      <c r="EW27" s="19">
        <f>SUMIFS(Table169[Team 2 Goals],Table169[Team 2],$BC27,Table169[Team 1],EW$3)+SUMIFS(Table169[Team 1 Goals],Table169[Team 1],$BC27,Table169[Team 2],EW$3)</f>
        <v>0</v>
      </c>
      <c r="EX27" s="19">
        <f>SUMIFS(Table169[Team 2 Goals],Table169[Team 2],$BC27,Table169[Team 1],EX$3)+SUMIFS(Table169[Team 1 Goals],Table169[Team 1],$BC27,Table169[Team 2],EX$3)</f>
        <v>0</v>
      </c>
      <c r="EY27" s="19">
        <f>SUMIFS(Table169[Team 2 Goals],Table169[Team 2],$BC27,Table169[Team 1],EY$3)+SUMIFS(Table169[Team 1 Goals],Table169[Team 1],$BC27,Table169[Team 2],EY$3)</f>
        <v>0</v>
      </c>
      <c r="FA27" s="72"/>
      <c r="FB27" s="72"/>
    </row>
    <row r="28" spans="1:160" s="17" customFormat="1" ht="30" customHeight="1" thickBot="1" x14ac:dyDescent="0.3">
      <c r="A28" s="70"/>
      <c r="B28" s="5">
        <v>25</v>
      </c>
      <c r="C28" s="5" t="s">
        <v>70</v>
      </c>
      <c r="D28" s="28">
        <v>44892</v>
      </c>
      <c r="E28" s="5" t="s">
        <v>15</v>
      </c>
      <c r="F28" s="29">
        <v>0.54166666666666663</v>
      </c>
      <c r="G28" s="30">
        <f t="shared" si="0"/>
        <v>44892.083333333328</v>
      </c>
      <c r="H28" s="5" t="s">
        <v>42</v>
      </c>
      <c r="I28" s="67"/>
      <c r="J28" s="5" t="str">
        <f>IF(Table169[[#This Row],[SCORE]]="","",IF(O28=P28,"Draw",IF(O28&gt;P28,K28,L28)))</f>
        <v/>
      </c>
      <c r="K28" s="17" t="str">
        <f>IF(Table169[[#This Row],[TEAMS]]="","",LEFT(H28,FIND(" -",H28,1)-1))</f>
        <v>Japan</v>
      </c>
      <c r="L28" s="17" t="str">
        <f>IF(Table169[[#This Row],[TEAMS]]="","",MID(H28,FIND("-",H28,1)+2,LEN(H28)-FIND("-",H28,1)+2))</f>
        <v>Costa Rica</v>
      </c>
      <c r="M28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28" s="17" t="str">
        <f>IF(Table169[[#This Row],[Winner]]=Table169[[#This Row],[Team 1]],Table169[[#This Row],[Team 2]],IF(Table169[[#This Row],[Winner]]=Table169[[#This Row],[Team 2]],Table169[[#This Row],[Team 1]],""))</f>
        <v/>
      </c>
      <c r="O28" s="17" t="str">
        <f>IF(Table169[[#This Row],[SCORE]]="","",LEFT(I28,FIND(":",I28,1)-1)*1)</f>
        <v/>
      </c>
      <c r="P28" s="17" t="str">
        <f>IF(Table169[[#This Row],[SCORE]]="","",MID(I28,FIND(":",I28,1)+1,LEN(I28)-FIND(":",I28,1)+1)*1)</f>
        <v/>
      </c>
      <c r="Q28" s="17" t="str">
        <f>IF(OR(Table169[[#This Row],[Team 1 Goals]]="",Table169[[#This Row],[Team 2 Goals]]=""),"",Table169[[#This Row],[Team 1 Goals]]-Table169[[#This Row],[Team 2 Goals]])</f>
        <v/>
      </c>
      <c r="R28" s="17" t="str">
        <f>IF(OR(Table169[[#This Row],[Team 1 Goals]]="",Table169[[#This Row],[Team 2 Goals]]=""),"",Table169[[#This Row],[Team 2 Goals]]-Table169[[#This Row],[Team 1 Goals]])</f>
        <v/>
      </c>
      <c r="S28" s="17" t="str">
        <f>IF(Table169[[#This Row],[SCORE]]="","",IF(Table169[[#This Row],[WINNER / RESULT]]="Draw",1,IF(Table169[[#This Row],[WINNER / RESULT]]=Table169[[#This Row],[Team 1]],3,0)))</f>
        <v/>
      </c>
      <c r="T28" s="17" t="str">
        <f>IF(Table169[[#This Row],[SCORE]]="","",IF(Table169[[#This Row],[WINNER / RESULT]]="Draw",1,IF(Table169[[#This Row],[WINNER / RESULT]]=Table169[[#This Row],[Team 2]],3,0)))</f>
        <v/>
      </c>
      <c r="Z28" s="4"/>
      <c r="AS28" s="17" t="str">
        <f t="shared" si="1"/>
        <v/>
      </c>
      <c r="BC28" s="17" t="s">
        <v>66</v>
      </c>
      <c r="BD28" s="19">
        <f>SUMIFS(Table169[Team 2 Points],Table169[Team 2],$BC28,Table169[Team 1],BD$3)+SUMIFS(Table169[Team 1 Points],Table169[Team 1],$BC28,Table169[Team 2],BD$3)</f>
        <v>0</v>
      </c>
      <c r="BE28" s="19">
        <f>SUMIFS(Table169[Team 2 Points],Table169[Team 2],$BC28,Table169[Team 1],BE$3)+SUMIFS(Table169[Team 1 Points],Table169[Team 1],$BC28,Table169[Team 2],BE$3)</f>
        <v>0</v>
      </c>
      <c r="BF28" s="19">
        <f>SUMIFS(Table169[Team 2 Points],Table169[Team 2],$BC28,Table169[Team 1],BF$3)+SUMIFS(Table169[Team 1 Points],Table169[Team 1],$BC28,Table169[Team 2],BF$3)</f>
        <v>0</v>
      </c>
      <c r="BG28" s="19">
        <f>SUMIFS(Table169[Team 2 Points],Table169[Team 2],$BC28,Table169[Team 1],BG$3)+SUMIFS(Table169[Team 1 Points],Table169[Team 1],$BC28,Table169[Team 2],BG$3)</f>
        <v>0</v>
      </c>
      <c r="BH28" s="19">
        <f>SUMIFS(Table169[Team 2 Points],Table169[Team 2],$BC28,Table169[Team 1],BH$3)+SUMIFS(Table169[Team 1 Points],Table169[Team 1],$BC28,Table169[Team 2],BH$3)</f>
        <v>0</v>
      </c>
      <c r="BI28" s="19">
        <f>SUMIFS(Table169[Team 2 Points],Table169[Team 2],$BC28,Table169[Team 1],BI$3)+SUMIFS(Table169[Team 1 Points],Table169[Team 1],$BC28,Table169[Team 2],BI$3)</f>
        <v>0</v>
      </c>
      <c r="BJ28" s="19">
        <f>SUMIFS(Table169[Team 2 Points],Table169[Team 2],$BC28,Table169[Team 1],BJ$3)+SUMIFS(Table169[Team 1 Points],Table169[Team 1],$BC28,Table169[Team 2],BJ$3)</f>
        <v>0</v>
      </c>
      <c r="BK28" s="19">
        <f>SUMIFS(Table169[Team 2 Points],Table169[Team 2],$BC28,Table169[Team 1],BK$3)+SUMIFS(Table169[Team 1 Points],Table169[Team 1],$BC28,Table169[Team 2],BK$3)</f>
        <v>0</v>
      </c>
      <c r="BL28" s="19">
        <f>SUMIFS(Table169[Team 2 Points],Table169[Team 2],$BC28,Table169[Team 1],BL$3)+SUMIFS(Table169[Team 1 Points],Table169[Team 1],$BC28,Table169[Team 2],BL$3)</f>
        <v>0</v>
      </c>
      <c r="BM28" s="19">
        <f>SUMIFS(Table169[Team 2 Points],Table169[Team 2],$BC28,Table169[Team 1],BM$3)+SUMIFS(Table169[Team 1 Points],Table169[Team 1],$BC28,Table169[Team 2],BM$3)</f>
        <v>0</v>
      </c>
      <c r="BN28" s="19">
        <f>SUMIFS(Table169[Team 2 Points],Table169[Team 2],$BC28,Table169[Team 1],BN$3)+SUMIFS(Table169[Team 1 Points],Table169[Team 1],$BC28,Table169[Team 2],BN$3)</f>
        <v>0</v>
      </c>
      <c r="BO28" s="19">
        <f>SUMIFS(Table169[Team 2 Points],Table169[Team 2],$BC28,Table169[Team 1],BO$3)+SUMIFS(Table169[Team 1 Points],Table169[Team 1],$BC28,Table169[Team 2],BO$3)</f>
        <v>0</v>
      </c>
      <c r="BP28" s="19">
        <f>SUMIFS(Table169[Team 2 Points],Table169[Team 2],$BC28,Table169[Team 1],BP$3)+SUMIFS(Table169[Team 1 Points],Table169[Team 1],$BC28,Table169[Team 2],BP$3)</f>
        <v>0</v>
      </c>
      <c r="BQ28" s="19">
        <f>SUMIFS(Table169[Team 2 Points],Table169[Team 2],$BC28,Table169[Team 1],BQ$3)+SUMIFS(Table169[Team 1 Points],Table169[Team 1],$BC28,Table169[Team 2],BQ$3)</f>
        <v>0</v>
      </c>
      <c r="BR28" s="19">
        <f>SUMIFS(Table169[Team 2 Points],Table169[Team 2],$BC28,Table169[Team 1],BR$3)+SUMIFS(Table169[Team 1 Points],Table169[Team 1],$BC28,Table169[Team 2],BR$3)</f>
        <v>0</v>
      </c>
      <c r="BS28" s="19">
        <f>SUMIFS(Table169[Team 2 Points],Table169[Team 2],$BC28,Table169[Team 1],BS$3)+SUMIFS(Table169[Team 1 Points],Table169[Team 1],$BC28,Table169[Team 2],BS$3)</f>
        <v>0</v>
      </c>
      <c r="BT28" s="19">
        <f>SUMIFS(Table169[Team 2 Points],Table169[Team 2],$BC28,Table169[Team 1],BT$3)+SUMIFS(Table169[Team 1 Points],Table169[Team 1],$BC28,Table169[Team 2],BT$3)</f>
        <v>0</v>
      </c>
      <c r="BU28" s="19">
        <f>SUMIFS(Table169[Team 2 Points],Table169[Team 2],$BC28,Table169[Team 1],BU$3)+SUMIFS(Table169[Team 1 Points],Table169[Team 1],$BC28,Table169[Team 2],BU$3)</f>
        <v>0</v>
      </c>
      <c r="BV28" s="19">
        <f>SUMIFS(Table169[Team 2 Points],Table169[Team 2],$BC28,Table169[Team 1],BV$3)+SUMIFS(Table169[Team 1 Points],Table169[Team 1],$BC28,Table169[Team 2],BV$3)</f>
        <v>0</v>
      </c>
      <c r="BW28" s="19">
        <f>SUMIFS(Table169[Team 2 Points],Table169[Team 2],$BC28,Table169[Team 1],BW$3)+SUMIFS(Table169[Team 1 Points],Table169[Team 1],$BC28,Table169[Team 2],BW$3)</f>
        <v>0</v>
      </c>
      <c r="BX28" s="19">
        <f>SUMIFS(Table169[Team 2 Points],Table169[Team 2],$BC28,Table169[Team 1],BX$3)+SUMIFS(Table169[Team 1 Points],Table169[Team 1],$BC28,Table169[Team 2],BX$3)</f>
        <v>0</v>
      </c>
      <c r="BY28" s="19">
        <f>SUMIFS(Table169[Team 2 Points],Table169[Team 2],$BC28,Table169[Team 1],BY$3)+SUMIFS(Table169[Team 1 Points],Table169[Team 1],$BC28,Table169[Team 2],BY$3)</f>
        <v>0</v>
      </c>
      <c r="BZ28" s="19">
        <f>SUMIFS(Table169[Team 2 Points],Table169[Team 2],$BC28,Table169[Team 1],BZ$3)+SUMIFS(Table169[Team 1 Points],Table169[Team 1],$BC28,Table169[Team 2],BZ$3)</f>
        <v>0</v>
      </c>
      <c r="CA28" s="19">
        <f>SUMIFS(Table169[Team 2 Points],Table169[Team 2],$BC28,Table169[Team 1],CA$3)+SUMIFS(Table169[Team 1 Points],Table169[Team 1],$BC28,Table169[Team 2],CA$3)</f>
        <v>0</v>
      </c>
      <c r="CB28" s="19">
        <f>SUMIFS(Table169[Team 2 Points],Table169[Team 2],$BC28,Table169[Team 1],CB$3)+SUMIFS(Table169[Team 1 Points],Table169[Team 1],$BC28,Table169[Team 2],CB$3)</f>
        <v>0</v>
      </c>
      <c r="CC28" s="19">
        <f>SUMIFS(Table169[Team 2 Points],Table169[Team 2],$BC28,Table169[Team 1],CC$3)+SUMIFS(Table169[Team 1 Points],Table169[Team 1],$BC28,Table169[Team 2],CC$3)</f>
        <v>0</v>
      </c>
      <c r="CD28" s="19">
        <f>SUMIFS(Table169[Team 2 Points],Table169[Team 2],$BC28,Table169[Team 1],CD$3)+SUMIFS(Table169[Team 1 Points],Table169[Team 1],$BC28,Table169[Team 2],CD$3)</f>
        <v>0</v>
      </c>
      <c r="CE28" s="19">
        <f>SUMIFS(Table169[Team 2 Points],Table169[Team 2],$BC28,Table169[Team 1],CE$3)+SUMIFS(Table169[Team 1 Points],Table169[Team 1],$BC28,Table169[Team 2],CE$3)</f>
        <v>0</v>
      </c>
      <c r="CF28" s="19">
        <f>SUMIFS(Table169[Team 2 Points],Table169[Team 2],$BC28,Table169[Team 1],CF$3)+SUMIFS(Table169[Team 1 Points],Table169[Team 1],$BC28,Table169[Team 2],CF$3)</f>
        <v>0</v>
      </c>
      <c r="CG28" s="19">
        <f>SUMIFS(Table169[Team 2 Points],Table169[Team 2],$BC28,Table169[Team 1],CG$3)+SUMIFS(Table169[Team 1 Points],Table169[Team 1],$BC28,Table169[Team 2],CG$3)</f>
        <v>0</v>
      </c>
      <c r="CH28" s="19">
        <f>SUMIFS(Table169[Team 2 Points],Table169[Team 2],$BC28,Table169[Team 1],CH$3)+SUMIFS(Table169[Team 1 Points],Table169[Team 1],$BC28,Table169[Team 2],CH$3)</f>
        <v>0</v>
      </c>
      <c r="CI28" s="19">
        <f>SUMIFS(Table169[Team 2 Points],Table169[Team 2],$BC28,Table169[Team 1],CI$3)+SUMIFS(Table169[Team 1 Points],Table169[Team 1],$BC28,Table169[Team 2],CI$3)</f>
        <v>0</v>
      </c>
      <c r="CK28" s="17" t="s">
        <v>66</v>
      </c>
      <c r="CL28" s="19">
        <f>SUMIFS(Table169[Team 2 GD],Table169[Team 2],$BC28,Table169[Team 1],CL$3)+SUMIFS(Table169[Team 1 GD],Table169[Team 1],$BC28,Table169[Team 2],CL$3)</f>
        <v>0</v>
      </c>
      <c r="CM28" s="19">
        <f>SUMIFS(Table169[Team 2 GD],Table169[Team 2],$BC28,Table169[Team 1],CM$3)+SUMIFS(Table169[Team 1 GD],Table169[Team 1],$BC28,Table169[Team 2],CM$3)</f>
        <v>0</v>
      </c>
      <c r="CN28" s="19">
        <f>SUMIFS(Table169[Team 2 GD],Table169[Team 2],$BC28,Table169[Team 1],CN$3)+SUMIFS(Table169[Team 1 GD],Table169[Team 1],$BC28,Table169[Team 2],CN$3)</f>
        <v>0</v>
      </c>
      <c r="CO28" s="19">
        <f>SUMIFS(Table169[Team 2 GD],Table169[Team 2],$BC28,Table169[Team 1],CO$3)+SUMIFS(Table169[Team 1 GD],Table169[Team 1],$BC28,Table169[Team 2],CO$3)</f>
        <v>0</v>
      </c>
      <c r="CP28" s="19">
        <f>SUMIFS(Table169[Team 2 GD],Table169[Team 2],$BC28,Table169[Team 1],CP$3)+SUMIFS(Table169[Team 1 GD],Table169[Team 1],$BC28,Table169[Team 2],CP$3)</f>
        <v>0</v>
      </c>
      <c r="CQ28" s="19">
        <f>SUMIFS(Table169[Team 2 GD],Table169[Team 2],$BC28,Table169[Team 1],CQ$3)+SUMIFS(Table169[Team 1 GD],Table169[Team 1],$BC28,Table169[Team 2],CQ$3)</f>
        <v>0</v>
      </c>
      <c r="CR28" s="19">
        <f>SUMIFS(Table169[Team 2 GD],Table169[Team 2],$BC28,Table169[Team 1],CR$3)+SUMIFS(Table169[Team 1 GD],Table169[Team 1],$BC28,Table169[Team 2],CR$3)</f>
        <v>0</v>
      </c>
      <c r="CS28" s="19">
        <f>SUMIFS(Table169[Team 2 GD],Table169[Team 2],$BC28,Table169[Team 1],CS$3)+SUMIFS(Table169[Team 1 GD],Table169[Team 1],$BC28,Table169[Team 2],CS$3)</f>
        <v>0</v>
      </c>
      <c r="CT28" s="19">
        <f>SUMIFS(Table169[Team 2 GD],Table169[Team 2],$BC28,Table169[Team 1],CT$3)+SUMIFS(Table169[Team 1 GD],Table169[Team 1],$BC28,Table169[Team 2],CT$3)</f>
        <v>0</v>
      </c>
      <c r="CU28" s="19">
        <f>SUMIFS(Table169[Team 2 GD],Table169[Team 2],$BC28,Table169[Team 1],CU$3)+SUMIFS(Table169[Team 1 GD],Table169[Team 1],$BC28,Table169[Team 2],CU$3)</f>
        <v>0</v>
      </c>
      <c r="CV28" s="19">
        <f>SUMIFS(Table169[Team 2 GD],Table169[Team 2],$BC28,Table169[Team 1],CV$3)+SUMIFS(Table169[Team 1 GD],Table169[Team 1],$BC28,Table169[Team 2],CV$3)</f>
        <v>0</v>
      </c>
      <c r="CW28" s="19">
        <f>SUMIFS(Table169[Team 2 GD],Table169[Team 2],$BC28,Table169[Team 1],CW$3)+SUMIFS(Table169[Team 1 GD],Table169[Team 1],$BC28,Table169[Team 2],CW$3)</f>
        <v>0</v>
      </c>
      <c r="CX28" s="19">
        <f>SUMIFS(Table169[Team 2 GD],Table169[Team 2],$BC28,Table169[Team 1],CX$3)+SUMIFS(Table169[Team 1 GD],Table169[Team 1],$BC28,Table169[Team 2],CX$3)</f>
        <v>0</v>
      </c>
      <c r="CY28" s="19">
        <f>SUMIFS(Table169[Team 2 GD],Table169[Team 2],$BC28,Table169[Team 1],CY$3)+SUMIFS(Table169[Team 1 GD],Table169[Team 1],$BC28,Table169[Team 2],CY$3)</f>
        <v>0</v>
      </c>
      <c r="CZ28" s="19">
        <f>SUMIFS(Table169[Team 2 GD],Table169[Team 2],$BC28,Table169[Team 1],CZ$3)+SUMIFS(Table169[Team 1 GD],Table169[Team 1],$BC28,Table169[Team 2],CZ$3)</f>
        <v>0</v>
      </c>
      <c r="DA28" s="19">
        <f>SUMIFS(Table169[Team 2 GD],Table169[Team 2],$BC28,Table169[Team 1],DA$3)+SUMIFS(Table169[Team 1 GD],Table169[Team 1],$BC28,Table169[Team 2],DA$3)</f>
        <v>0</v>
      </c>
      <c r="DB28" s="19">
        <f>SUMIFS(Table169[Team 2 GD],Table169[Team 2],$BC28,Table169[Team 1],DB$3)+SUMIFS(Table169[Team 1 GD],Table169[Team 1],$BC28,Table169[Team 2],DB$3)</f>
        <v>0</v>
      </c>
      <c r="DC28" s="19">
        <f>SUMIFS(Table169[Team 2 GD],Table169[Team 2],$BC28,Table169[Team 1],DC$3)+SUMIFS(Table169[Team 1 GD],Table169[Team 1],$BC28,Table169[Team 2],DC$3)</f>
        <v>0</v>
      </c>
      <c r="DD28" s="19">
        <f>SUMIFS(Table169[Team 2 GD],Table169[Team 2],$BC28,Table169[Team 1],DD$3)+SUMIFS(Table169[Team 1 GD],Table169[Team 1],$BC28,Table169[Team 2],DD$3)</f>
        <v>0</v>
      </c>
      <c r="DE28" s="19">
        <f>SUMIFS(Table169[Team 2 GD],Table169[Team 2],$BC28,Table169[Team 1],DE$3)+SUMIFS(Table169[Team 1 GD],Table169[Team 1],$BC28,Table169[Team 2],DE$3)</f>
        <v>0</v>
      </c>
      <c r="DF28" s="19">
        <f>SUMIFS(Table169[Team 2 GD],Table169[Team 2],$BC28,Table169[Team 1],DF$3)+SUMIFS(Table169[Team 1 GD],Table169[Team 1],$BC28,Table169[Team 2],DF$3)</f>
        <v>0</v>
      </c>
      <c r="DG28" s="19">
        <f>SUMIFS(Table169[Team 2 GD],Table169[Team 2],$BC28,Table169[Team 1],DG$3)+SUMIFS(Table169[Team 1 GD],Table169[Team 1],$BC28,Table169[Team 2],DG$3)</f>
        <v>0</v>
      </c>
      <c r="DH28" s="19">
        <f>SUMIFS(Table169[Team 2 GD],Table169[Team 2],$BC28,Table169[Team 1],DH$3)+SUMIFS(Table169[Team 1 GD],Table169[Team 1],$BC28,Table169[Team 2],DH$3)</f>
        <v>0</v>
      </c>
      <c r="DI28" s="19">
        <f>SUMIFS(Table169[Team 2 GD],Table169[Team 2],$BC28,Table169[Team 1],DI$3)+SUMIFS(Table169[Team 1 GD],Table169[Team 1],$BC28,Table169[Team 2],DI$3)</f>
        <v>0</v>
      </c>
      <c r="DJ28" s="19">
        <f>SUMIFS(Table169[Team 2 GD],Table169[Team 2],$BC28,Table169[Team 1],DJ$3)+SUMIFS(Table169[Team 1 GD],Table169[Team 1],$BC28,Table169[Team 2],DJ$3)</f>
        <v>0</v>
      </c>
      <c r="DK28" s="19">
        <f>SUMIFS(Table169[Team 2 GD],Table169[Team 2],$BC28,Table169[Team 1],DK$3)+SUMIFS(Table169[Team 1 GD],Table169[Team 1],$BC28,Table169[Team 2],DK$3)</f>
        <v>0</v>
      </c>
      <c r="DL28" s="19">
        <f>SUMIFS(Table169[Team 2 GD],Table169[Team 2],$BC28,Table169[Team 1],DL$3)+SUMIFS(Table169[Team 1 GD],Table169[Team 1],$BC28,Table169[Team 2],DL$3)</f>
        <v>0</v>
      </c>
      <c r="DM28" s="19">
        <f>SUMIFS(Table169[Team 2 GD],Table169[Team 2],$BC28,Table169[Team 1],DM$3)+SUMIFS(Table169[Team 1 GD],Table169[Team 1],$BC28,Table169[Team 2],DM$3)</f>
        <v>0</v>
      </c>
      <c r="DN28" s="19">
        <f>SUMIFS(Table169[Team 2 GD],Table169[Team 2],$BC28,Table169[Team 1],DN$3)+SUMIFS(Table169[Team 1 GD],Table169[Team 1],$BC28,Table169[Team 2],DN$3)</f>
        <v>0</v>
      </c>
      <c r="DO28" s="19">
        <f>SUMIFS(Table169[Team 2 GD],Table169[Team 2],$BC28,Table169[Team 1],DO$3)+SUMIFS(Table169[Team 1 GD],Table169[Team 1],$BC28,Table169[Team 2],DO$3)</f>
        <v>0</v>
      </c>
      <c r="DP28" s="19">
        <f>SUMIFS(Table169[Team 2 GD],Table169[Team 2],$BC28,Table169[Team 1],DP$3)+SUMIFS(Table169[Team 1 GD],Table169[Team 1],$BC28,Table169[Team 2],DP$3)</f>
        <v>0</v>
      </c>
      <c r="DQ28" s="19">
        <f>SUMIFS(Table169[Team 2 GD],Table169[Team 2],$BC28,Table169[Team 1],DQ$3)+SUMIFS(Table169[Team 1 GD],Table169[Team 1],$BC28,Table169[Team 2],DQ$3)</f>
        <v>0</v>
      </c>
      <c r="DS28" s="17" t="s">
        <v>66</v>
      </c>
      <c r="DT28" s="19">
        <f>SUMIFS(Table169[Team 2 Goals],Table169[Team 2],$BC28,Table169[Team 1],DT$3)+SUMIFS(Table169[Team 1 Goals],Table169[Team 1],$BC28,Table169[Team 2],DT$3)</f>
        <v>0</v>
      </c>
      <c r="DU28" s="19">
        <f>SUMIFS(Table169[Team 2 Goals],Table169[Team 2],$BC28,Table169[Team 1],DU$3)+SUMIFS(Table169[Team 1 Goals],Table169[Team 1],$BC28,Table169[Team 2],DU$3)</f>
        <v>0</v>
      </c>
      <c r="DV28" s="19">
        <f>SUMIFS(Table169[Team 2 Goals],Table169[Team 2],$BC28,Table169[Team 1],DV$3)+SUMIFS(Table169[Team 1 Goals],Table169[Team 1],$BC28,Table169[Team 2],DV$3)</f>
        <v>0</v>
      </c>
      <c r="DW28" s="19">
        <f>SUMIFS(Table169[Team 2 Goals],Table169[Team 2],$BC28,Table169[Team 1],DW$3)+SUMIFS(Table169[Team 1 Goals],Table169[Team 1],$BC28,Table169[Team 2],DW$3)</f>
        <v>0</v>
      </c>
      <c r="DX28" s="19">
        <f>SUMIFS(Table169[Team 2 Goals],Table169[Team 2],$BC28,Table169[Team 1],DX$3)+SUMIFS(Table169[Team 1 Goals],Table169[Team 1],$BC28,Table169[Team 2],DX$3)</f>
        <v>0</v>
      </c>
      <c r="DY28" s="19">
        <f>SUMIFS(Table169[Team 2 Goals],Table169[Team 2],$BC28,Table169[Team 1],DY$3)+SUMIFS(Table169[Team 1 Goals],Table169[Team 1],$BC28,Table169[Team 2],DY$3)</f>
        <v>0</v>
      </c>
      <c r="DZ28" s="19">
        <f>SUMIFS(Table169[Team 2 Goals],Table169[Team 2],$BC28,Table169[Team 1],DZ$3)+SUMIFS(Table169[Team 1 Goals],Table169[Team 1],$BC28,Table169[Team 2],DZ$3)</f>
        <v>0</v>
      </c>
      <c r="EA28" s="19">
        <f>SUMIFS(Table169[Team 2 Goals],Table169[Team 2],$BC28,Table169[Team 1],EA$3)+SUMIFS(Table169[Team 1 Goals],Table169[Team 1],$BC28,Table169[Team 2],EA$3)</f>
        <v>0</v>
      </c>
      <c r="EB28" s="19">
        <f>SUMIFS(Table169[Team 2 Goals],Table169[Team 2],$BC28,Table169[Team 1],EB$3)+SUMIFS(Table169[Team 1 Goals],Table169[Team 1],$BC28,Table169[Team 2],EB$3)</f>
        <v>0</v>
      </c>
      <c r="EC28" s="19">
        <f>SUMIFS(Table169[Team 2 Goals],Table169[Team 2],$BC28,Table169[Team 1],EC$3)+SUMIFS(Table169[Team 1 Goals],Table169[Team 1],$BC28,Table169[Team 2],EC$3)</f>
        <v>0</v>
      </c>
      <c r="ED28" s="19">
        <f>SUMIFS(Table169[Team 2 Goals],Table169[Team 2],$BC28,Table169[Team 1],ED$3)+SUMIFS(Table169[Team 1 Goals],Table169[Team 1],$BC28,Table169[Team 2],ED$3)</f>
        <v>0</v>
      </c>
      <c r="EE28" s="19">
        <f>SUMIFS(Table169[Team 2 Goals],Table169[Team 2],$BC28,Table169[Team 1],EE$3)+SUMIFS(Table169[Team 1 Goals],Table169[Team 1],$BC28,Table169[Team 2],EE$3)</f>
        <v>0</v>
      </c>
      <c r="EF28" s="19">
        <f>SUMIFS(Table169[Team 2 Goals],Table169[Team 2],$BC28,Table169[Team 1],EF$3)+SUMIFS(Table169[Team 1 Goals],Table169[Team 1],$BC28,Table169[Team 2],EF$3)</f>
        <v>0</v>
      </c>
      <c r="EG28" s="19">
        <f>SUMIFS(Table169[Team 2 Goals],Table169[Team 2],$BC28,Table169[Team 1],EG$3)+SUMIFS(Table169[Team 1 Goals],Table169[Team 1],$BC28,Table169[Team 2],EG$3)</f>
        <v>0</v>
      </c>
      <c r="EH28" s="19">
        <f>SUMIFS(Table169[Team 2 Goals],Table169[Team 2],$BC28,Table169[Team 1],EH$3)+SUMIFS(Table169[Team 1 Goals],Table169[Team 1],$BC28,Table169[Team 2],EH$3)</f>
        <v>0</v>
      </c>
      <c r="EI28" s="19">
        <f>SUMIFS(Table169[Team 2 Goals],Table169[Team 2],$BC28,Table169[Team 1],EI$3)+SUMIFS(Table169[Team 1 Goals],Table169[Team 1],$BC28,Table169[Team 2],EI$3)</f>
        <v>0</v>
      </c>
      <c r="EJ28" s="19">
        <f>SUMIFS(Table169[Team 2 Goals],Table169[Team 2],$BC28,Table169[Team 1],EJ$3)+SUMIFS(Table169[Team 1 Goals],Table169[Team 1],$BC28,Table169[Team 2],EJ$3)</f>
        <v>0</v>
      </c>
      <c r="EK28" s="19">
        <f>SUMIFS(Table169[Team 2 Goals],Table169[Team 2],$BC28,Table169[Team 1],EK$3)+SUMIFS(Table169[Team 1 Goals],Table169[Team 1],$BC28,Table169[Team 2],EK$3)</f>
        <v>0</v>
      </c>
      <c r="EL28" s="19">
        <f>SUMIFS(Table169[Team 2 Goals],Table169[Team 2],$BC28,Table169[Team 1],EL$3)+SUMIFS(Table169[Team 1 Goals],Table169[Team 1],$BC28,Table169[Team 2],EL$3)</f>
        <v>0</v>
      </c>
      <c r="EM28" s="19">
        <f>SUMIFS(Table169[Team 2 Goals],Table169[Team 2],$BC28,Table169[Team 1],EM$3)+SUMIFS(Table169[Team 1 Goals],Table169[Team 1],$BC28,Table169[Team 2],EM$3)</f>
        <v>0</v>
      </c>
      <c r="EN28" s="19">
        <f>SUMIFS(Table169[Team 2 Goals],Table169[Team 2],$BC28,Table169[Team 1],EN$3)+SUMIFS(Table169[Team 1 Goals],Table169[Team 1],$BC28,Table169[Team 2],EN$3)</f>
        <v>0</v>
      </c>
      <c r="EO28" s="19">
        <f>SUMIFS(Table169[Team 2 Goals],Table169[Team 2],$BC28,Table169[Team 1],EO$3)+SUMIFS(Table169[Team 1 Goals],Table169[Team 1],$BC28,Table169[Team 2],EO$3)</f>
        <v>0</v>
      </c>
      <c r="EP28" s="19">
        <f>SUMIFS(Table169[Team 2 Goals],Table169[Team 2],$BC28,Table169[Team 1],EP$3)+SUMIFS(Table169[Team 1 Goals],Table169[Team 1],$BC28,Table169[Team 2],EP$3)</f>
        <v>0</v>
      </c>
      <c r="EQ28" s="19">
        <f>SUMIFS(Table169[Team 2 Goals],Table169[Team 2],$BC28,Table169[Team 1],EQ$3)+SUMIFS(Table169[Team 1 Goals],Table169[Team 1],$BC28,Table169[Team 2],EQ$3)</f>
        <v>0</v>
      </c>
      <c r="ER28" s="19">
        <f>SUMIFS(Table169[Team 2 Goals],Table169[Team 2],$BC28,Table169[Team 1],ER$3)+SUMIFS(Table169[Team 1 Goals],Table169[Team 1],$BC28,Table169[Team 2],ER$3)</f>
        <v>0</v>
      </c>
      <c r="ES28" s="19">
        <f>SUMIFS(Table169[Team 2 Goals],Table169[Team 2],$BC28,Table169[Team 1],ES$3)+SUMIFS(Table169[Team 1 Goals],Table169[Team 1],$BC28,Table169[Team 2],ES$3)</f>
        <v>0</v>
      </c>
      <c r="ET28" s="19">
        <f>SUMIFS(Table169[Team 2 Goals],Table169[Team 2],$BC28,Table169[Team 1],ET$3)+SUMIFS(Table169[Team 1 Goals],Table169[Team 1],$BC28,Table169[Team 2],ET$3)</f>
        <v>0</v>
      </c>
      <c r="EU28" s="19">
        <f>SUMIFS(Table169[Team 2 Goals],Table169[Team 2],$BC28,Table169[Team 1],EU$3)+SUMIFS(Table169[Team 1 Goals],Table169[Team 1],$BC28,Table169[Team 2],EU$3)</f>
        <v>0</v>
      </c>
      <c r="EV28" s="19">
        <f>SUMIFS(Table169[Team 2 Goals],Table169[Team 2],$BC28,Table169[Team 1],EV$3)+SUMIFS(Table169[Team 1 Goals],Table169[Team 1],$BC28,Table169[Team 2],EV$3)</f>
        <v>0</v>
      </c>
      <c r="EW28" s="19">
        <f>SUMIFS(Table169[Team 2 Goals],Table169[Team 2],$BC28,Table169[Team 1],EW$3)+SUMIFS(Table169[Team 1 Goals],Table169[Team 1],$BC28,Table169[Team 2],EW$3)</f>
        <v>0</v>
      </c>
      <c r="EX28" s="19">
        <f>SUMIFS(Table169[Team 2 Goals],Table169[Team 2],$BC28,Table169[Team 1],EX$3)+SUMIFS(Table169[Team 1 Goals],Table169[Team 1],$BC28,Table169[Team 2],EX$3)</f>
        <v>0</v>
      </c>
      <c r="EY28" s="19">
        <f>SUMIFS(Table169[Team 2 Goals],Table169[Team 2],$BC28,Table169[Team 1],EY$3)+SUMIFS(Table169[Team 1 Goals],Table169[Team 1],$BC28,Table169[Team 2],EY$3)</f>
        <v>0</v>
      </c>
      <c r="FA28" s="72"/>
      <c r="FB28" s="72"/>
    </row>
    <row r="29" spans="1:160" s="17" customFormat="1" ht="30" customHeight="1" thickBot="1" x14ac:dyDescent="0.3">
      <c r="A29" s="70"/>
      <c r="B29" s="5">
        <v>26</v>
      </c>
      <c r="C29" s="5" t="s">
        <v>121</v>
      </c>
      <c r="D29" s="28">
        <v>44892</v>
      </c>
      <c r="E29" s="5" t="s">
        <v>14</v>
      </c>
      <c r="F29" s="29">
        <v>0.66666666666666663</v>
      </c>
      <c r="G29" s="30">
        <f t="shared" si="0"/>
        <v>44892.208333333328</v>
      </c>
      <c r="H29" s="5" t="s">
        <v>41</v>
      </c>
      <c r="I29" s="67"/>
      <c r="J29" s="5" t="str">
        <f>IF(Table169[[#This Row],[SCORE]]="","",IF(O29=P29,"Draw",IF(O29&gt;P29,K29,L29)))</f>
        <v/>
      </c>
      <c r="K29" s="17" t="str">
        <f>IF(Table169[[#This Row],[TEAMS]]="","",LEFT(H29,FIND(" -",H29,1)-1))</f>
        <v>Belgium</v>
      </c>
      <c r="L29" s="17" t="str">
        <f>IF(Table169[[#This Row],[TEAMS]]="","",MID(H29,FIND("-",H29,1)+2,LEN(H29)-FIND("-",H29,1)+2))</f>
        <v>Morocco</v>
      </c>
      <c r="M29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29" s="17" t="str">
        <f>IF(Table169[[#This Row],[Winner]]=Table169[[#This Row],[Team 1]],Table169[[#This Row],[Team 2]],IF(Table169[[#This Row],[Winner]]=Table169[[#This Row],[Team 2]],Table169[[#This Row],[Team 1]],""))</f>
        <v/>
      </c>
      <c r="O29" s="17" t="str">
        <f>IF(Table169[[#This Row],[SCORE]]="","",LEFT(I29,FIND(":",I29,1)-1)*1)</f>
        <v/>
      </c>
      <c r="P29" s="17" t="str">
        <f>IF(Table169[[#This Row],[SCORE]]="","",MID(I29,FIND(":",I29,1)+1,LEN(I29)-FIND(":",I29,1)+1)*1)</f>
        <v/>
      </c>
      <c r="Q29" s="17" t="str">
        <f>IF(OR(Table169[[#This Row],[Team 1 Goals]]="",Table169[[#This Row],[Team 2 Goals]]=""),"",Table169[[#This Row],[Team 1 Goals]]-Table169[[#This Row],[Team 2 Goals]])</f>
        <v/>
      </c>
      <c r="R29" s="17" t="str">
        <f>IF(OR(Table169[[#This Row],[Team 1 Goals]]="",Table169[[#This Row],[Team 2 Goals]]=""),"",Table169[[#This Row],[Team 2 Goals]]-Table169[[#This Row],[Team 1 Goals]])</f>
        <v/>
      </c>
      <c r="S29" s="17" t="str">
        <f>IF(Table169[[#This Row],[SCORE]]="","",IF(Table169[[#This Row],[WINNER / RESULT]]="Draw",1,IF(Table169[[#This Row],[WINNER / RESULT]]=Table169[[#This Row],[Team 1]],3,0)))</f>
        <v/>
      </c>
      <c r="T29" s="17" t="str">
        <f>IF(Table169[[#This Row],[SCORE]]="","",IF(Table169[[#This Row],[WINNER / RESULT]]="Draw",1,IF(Table169[[#This Row],[WINNER / RESULT]]=Table169[[#This Row],[Team 2]],3,0)))</f>
        <v/>
      </c>
      <c r="Z29" s="3"/>
      <c r="AA29" s="76" t="s">
        <v>138</v>
      </c>
      <c r="AB29" s="77"/>
      <c r="AC29" s="38" t="s">
        <v>127</v>
      </c>
      <c r="AD29" s="41" t="s">
        <v>142</v>
      </c>
      <c r="AE29" s="42" t="s">
        <v>69</v>
      </c>
      <c r="AI29" s="17" t="s">
        <v>121</v>
      </c>
      <c r="AJ29" s="17" t="s">
        <v>93</v>
      </c>
      <c r="AK29" s="17">
        <f>COUNTIF(Table169[Winner],AJ29)</f>
        <v>0</v>
      </c>
      <c r="AL29" s="17">
        <f>COUNTIFS(Table169[Team 2],AJ29,Table169[WINNER / RESULT],"Draw")+COUNTIFS(Table169[Team 1],AJ29,Table169[WINNER / RESULT],"Draw")</f>
        <v>0</v>
      </c>
      <c r="AM29" s="17">
        <f>COUNTIF(Table169[Loser],AJ29)</f>
        <v>0</v>
      </c>
      <c r="AN29" s="17">
        <f>AL29+(3*AK29)</f>
        <v>0</v>
      </c>
      <c r="AO29" s="17">
        <f>SUMIFS(Table169[Team 1 Goals],Table169[Team 1],AJ29)+SUMIFS(Table169[Team 2 Goals],Table169[Team 2],AJ29)</f>
        <v>0</v>
      </c>
      <c r="AP29" s="17">
        <f>SUMIFS(Table169[Team 2 Goals],Table169[Team 1],AJ29)+SUMIFS(Table169[Team 1 Goals],Table169[Team 2],AJ29)</f>
        <v>0</v>
      </c>
      <c r="AQ29" s="17">
        <f>AO29-AP29</f>
        <v>0</v>
      </c>
      <c r="AR29" s="17">
        <f ca="1">RANK(BA29,$BA$29:$BA$32,1)</f>
        <v>1</v>
      </c>
      <c r="AS29" s="17" t="str">
        <f t="shared" si="1"/>
        <v/>
      </c>
      <c r="AT29" s="17" t="str">
        <f ca="1">IF(AS29="",AR29&amp;AI29,AS29&amp;AI29)</f>
        <v>1F</v>
      </c>
      <c r="AU29" s="17">
        <f>RANK(AN29,AN29:AN32)+(RANK(AQ29,AQ29:AQ32)/10)+(RANK(AO29,AO29:AO32)/100)</f>
        <v>1.1100000000000001</v>
      </c>
      <c r="AV29" s="17">
        <f>RANK(AU29,$AU$29:$AU$32,1)</f>
        <v>1</v>
      </c>
      <c r="AW29" s="17" cm="1">
        <f t="array" aca="1" ref="AW29" ca="1">SUMPRODUCT((OFFSET($BD$3:$CI$3,MATCH($AJ29,$BC$4:$BC$35,0),0))*((IF($AV31=$AV29,$BD$3:$CI$3=$AJ31,0))+(IF($AV32=$AV29,$BD$3:$CI$3=$AJ32,0))+(IF($AV30=$AV29,$BD$3:$CI$3=$AJ30,0))))</f>
        <v>0</v>
      </c>
      <c r="AX29" s="17" cm="1">
        <f t="array" aca="1" ref="AX29" ca="1">SUMPRODUCT((OFFSET($CL$3:$DQ$3,MATCH($AJ29,$CK$4:$CK$35,0),0))*((IF($AV31=$AV29,$CL$3:$DQ$3=$AJ31,0))+(IF($AV32=$AV29,$CL$3:$DQ$3=$AJ32,0))+(IF($AV30=$AV29,$CL$3:$DQ$3=$AJ30,0))))</f>
        <v>0</v>
      </c>
      <c r="AY29" s="17" cm="1">
        <f t="array" aca="1" ref="AY29" ca="1">SUMPRODUCT((OFFSET($DT$3:$EY$3,MATCH($AJ29,$DS$4:$DS$35,0),0))*((IF($AV31=$AV29,$DT$3:$EY$3=$AJ31,0))+(IF($AV32=$AV29,$DT$3:$EY$3=$AJ32,0))+(IF($AV30=$AV29,$DT$3:$EY$3=$AJ30,0))))</f>
        <v>0</v>
      </c>
      <c r="AZ29" s="17">
        <f ca="1">(AW29/1000)+(AX29/10000)+(AY29/100000)+(ROW(AY32)/10000000)</f>
        <v>3.1999999999999999E-6</v>
      </c>
      <c r="BA29" s="17">
        <f ca="1">+AU29-AZ29</f>
        <v>1.1099968</v>
      </c>
      <c r="BC29" s="17" t="s">
        <v>109</v>
      </c>
      <c r="BD29" s="19">
        <f>SUMIFS(Table169[Team 2 Points],Table169[Team 2],$BC29,Table169[Team 1],BD$3)+SUMIFS(Table169[Team 1 Points],Table169[Team 1],$BC29,Table169[Team 2],BD$3)</f>
        <v>0</v>
      </c>
      <c r="BE29" s="19">
        <f>SUMIFS(Table169[Team 2 Points],Table169[Team 2],$BC29,Table169[Team 1],BE$3)+SUMIFS(Table169[Team 1 Points],Table169[Team 1],$BC29,Table169[Team 2],BE$3)</f>
        <v>0</v>
      </c>
      <c r="BF29" s="19">
        <f>SUMIFS(Table169[Team 2 Points],Table169[Team 2],$BC29,Table169[Team 1],BF$3)+SUMIFS(Table169[Team 1 Points],Table169[Team 1],$BC29,Table169[Team 2],BF$3)</f>
        <v>0</v>
      </c>
      <c r="BG29" s="19">
        <f>SUMIFS(Table169[Team 2 Points],Table169[Team 2],$BC29,Table169[Team 1],BG$3)+SUMIFS(Table169[Team 1 Points],Table169[Team 1],$BC29,Table169[Team 2],BG$3)</f>
        <v>0</v>
      </c>
      <c r="BH29" s="19">
        <f>SUMIFS(Table169[Team 2 Points],Table169[Team 2],$BC29,Table169[Team 1],BH$3)+SUMIFS(Table169[Team 1 Points],Table169[Team 1],$BC29,Table169[Team 2],BH$3)</f>
        <v>0</v>
      </c>
      <c r="BI29" s="19">
        <f>SUMIFS(Table169[Team 2 Points],Table169[Team 2],$BC29,Table169[Team 1],BI$3)+SUMIFS(Table169[Team 1 Points],Table169[Team 1],$BC29,Table169[Team 2],BI$3)</f>
        <v>0</v>
      </c>
      <c r="BJ29" s="19">
        <f>SUMIFS(Table169[Team 2 Points],Table169[Team 2],$BC29,Table169[Team 1],BJ$3)+SUMIFS(Table169[Team 1 Points],Table169[Team 1],$BC29,Table169[Team 2],BJ$3)</f>
        <v>0</v>
      </c>
      <c r="BK29" s="19">
        <f>SUMIFS(Table169[Team 2 Points],Table169[Team 2],$BC29,Table169[Team 1],BK$3)+SUMIFS(Table169[Team 1 Points],Table169[Team 1],$BC29,Table169[Team 2],BK$3)</f>
        <v>0</v>
      </c>
      <c r="BL29" s="19">
        <f>SUMIFS(Table169[Team 2 Points],Table169[Team 2],$BC29,Table169[Team 1],BL$3)+SUMIFS(Table169[Team 1 Points],Table169[Team 1],$BC29,Table169[Team 2],BL$3)</f>
        <v>0</v>
      </c>
      <c r="BM29" s="19">
        <f>SUMIFS(Table169[Team 2 Points],Table169[Team 2],$BC29,Table169[Team 1],BM$3)+SUMIFS(Table169[Team 1 Points],Table169[Team 1],$BC29,Table169[Team 2],BM$3)</f>
        <v>0</v>
      </c>
      <c r="BN29" s="19">
        <f>SUMIFS(Table169[Team 2 Points],Table169[Team 2],$BC29,Table169[Team 1],BN$3)+SUMIFS(Table169[Team 1 Points],Table169[Team 1],$BC29,Table169[Team 2],BN$3)</f>
        <v>0</v>
      </c>
      <c r="BO29" s="19">
        <f>SUMIFS(Table169[Team 2 Points],Table169[Team 2],$BC29,Table169[Team 1],BO$3)+SUMIFS(Table169[Team 1 Points],Table169[Team 1],$BC29,Table169[Team 2],BO$3)</f>
        <v>0</v>
      </c>
      <c r="BP29" s="19">
        <f>SUMIFS(Table169[Team 2 Points],Table169[Team 2],$BC29,Table169[Team 1],BP$3)+SUMIFS(Table169[Team 1 Points],Table169[Team 1],$BC29,Table169[Team 2],BP$3)</f>
        <v>0</v>
      </c>
      <c r="BQ29" s="19">
        <f>SUMIFS(Table169[Team 2 Points],Table169[Team 2],$BC29,Table169[Team 1],BQ$3)+SUMIFS(Table169[Team 1 Points],Table169[Team 1],$BC29,Table169[Team 2],BQ$3)</f>
        <v>0</v>
      </c>
      <c r="BR29" s="19">
        <f>SUMIFS(Table169[Team 2 Points],Table169[Team 2],$BC29,Table169[Team 1],BR$3)+SUMIFS(Table169[Team 1 Points],Table169[Team 1],$BC29,Table169[Team 2],BR$3)</f>
        <v>0</v>
      </c>
      <c r="BS29" s="19">
        <f>SUMIFS(Table169[Team 2 Points],Table169[Team 2],$BC29,Table169[Team 1],BS$3)+SUMIFS(Table169[Team 1 Points],Table169[Team 1],$BC29,Table169[Team 2],BS$3)</f>
        <v>0</v>
      </c>
      <c r="BT29" s="19">
        <f>SUMIFS(Table169[Team 2 Points],Table169[Team 2],$BC29,Table169[Team 1],BT$3)+SUMIFS(Table169[Team 1 Points],Table169[Team 1],$BC29,Table169[Team 2],BT$3)</f>
        <v>0</v>
      </c>
      <c r="BU29" s="19">
        <f>SUMIFS(Table169[Team 2 Points],Table169[Team 2],$BC29,Table169[Team 1],BU$3)+SUMIFS(Table169[Team 1 Points],Table169[Team 1],$BC29,Table169[Team 2],BU$3)</f>
        <v>0</v>
      </c>
      <c r="BV29" s="19">
        <f>SUMIFS(Table169[Team 2 Points],Table169[Team 2],$BC29,Table169[Team 1],BV$3)+SUMIFS(Table169[Team 1 Points],Table169[Team 1],$BC29,Table169[Team 2],BV$3)</f>
        <v>0</v>
      </c>
      <c r="BW29" s="19">
        <f>SUMIFS(Table169[Team 2 Points],Table169[Team 2],$BC29,Table169[Team 1],BW$3)+SUMIFS(Table169[Team 1 Points],Table169[Team 1],$BC29,Table169[Team 2],BW$3)</f>
        <v>0</v>
      </c>
      <c r="BX29" s="19">
        <f>SUMIFS(Table169[Team 2 Points],Table169[Team 2],$BC29,Table169[Team 1],BX$3)+SUMIFS(Table169[Team 1 Points],Table169[Team 1],$BC29,Table169[Team 2],BX$3)</f>
        <v>0</v>
      </c>
      <c r="BY29" s="19">
        <f>SUMIFS(Table169[Team 2 Points],Table169[Team 2],$BC29,Table169[Team 1],BY$3)+SUMIFS(Table169[Team 1 Points],Table169[Team 1],$BC29,Table169[Team 2],BY$3)</f>
        <v>0</v>
      </c>
      <c r="BZ29" s="19">
        <f>SUMIFS(Table169[Team 2 Points],Table169[Team 2],$BC29,Table169[Team 1],BZ$3)+SUMIFS(Table169[Team 1 Points],Table169[Team 1],$BC29,Table169[Team 2],BZ$3)</f>
        <v>0</v>
      </c>
      <c r="CA29" s="19">
        <f>SUMIFS(Table169[Team 2 Points],Table169[Team 2],$BC29,Table169[Team 1],CA$3)+SUMIFS(Table169[Team 1 Points],Table169[Team 1],$BC29,Table169[Team 2],CA$3)</f>
        <v>0</v>
      </c>
      <c r="CB29" s="19">
        <f>SUMIFS(Table169[Team 2 Points],Table169[Team 2],$BC29,Table169[Team 1],CB$3)+SUMIFS(Table169[Team 1 Points],Table169[Team 1],$BC29,Table169[Team 2],CB$3)</f>
        <v>0</v>
      </c>
      <c r="CC29" s="19">
        <f>SUMIFS(Table169[Team 2 Points],Table169[Team 2],$BC29,Table169[Team 1],CC$3)+SUMIFS(Table169[Team 1 Points],Table169[Team 1],$BC29,Table169[Team 2],CC$3)</f>
        <v>0</v>
      </c>
      <c r="CD29" s="19">
        <f>SUMIFS(Table169[Team 2 Points],Table169[Team 2],$BC29,Table169[Team 1],CD$3)+SUMIFS(Table169[Team 1 Points],Table169[Team 1],$BC29,Table169[Team 2],CD$3)</f>
        <v>0</v>
      </c>
      <c r="CE29" s="19">
        <f>SUMIFS(Table169[Team 2 Points],Table169[Team 2],$BC29,Table169[Team 1],CE$3)+SUMIFS(Table169[Team 1 Points],Table169[Team 1],$BC29,Table169[Team 2],CE$3)</f>
        <v>0</v>
      </c>
      <c r="CF29" s="19">
        <f>SUMIFS(Table169[Team 2 Points],Table169[Team 2],$BC29,Table169[Team 1],CF$3)+SUMIFS(Table169[Team 1 Points],Table169[Team 1],$BC29,Table169[Team 2],CF$3)</f>
        <v>0</v>
      </c>
      <c r="CG29" s="19">
        <f>SUMIFS(Table169[Team 2 Points],Table169[Team 2],$BC29,Table169[Team 1],CG$3)+SUMIFS(Table169[Team 1 Points],Table169[Team 1],$BC29,Table169[Team 2],CG$3)</f>
        <v>0</v>
      </c>
      <c r="CH29" s="19">
        <f>SUMIFS(Table169[Team 2 Points],Table169[Team 2],$BC29,Table169[Team 1],CH$3)+SUMIFS(Table169[Team 1 Points],Table169[Team 1],$BC29,Table169[Team 2],CH$3)</f>
        <v>0</v>
      </c>
      <c r="CI29" s="19">
        <f>SUMIFS(Table169[Team 2 Points],Table169[Team 2],$BC29,Table169[Team 1],CI$3)+SUMIFS(Table169[Team 1 Points],Table169[Team 1],$BC29,Table169[Team 2],CI$3)</f>
        <v>0</v>
      </c>
      <c r="CK29" s="17" t="s">
        <v>109</v>
      </c>
      <c r="CL29" s="19">
        <f>SUMIFS(Table169[Team 2 GD],Table169[Team 2],$BC29,Table169[Team 1],CL$3)+SUMIFS(Table169[Team 1 GD],Table169[Team 1],$BC29,Table169[Team 2],CL$3)</f>
        <v>0</v>
      </c>
      <c r="CM29" s="19">
        <f>SUMIFS(Table169[Team 2 GD],Table169[Team 2],$BC29,Table169[Team 1],CM$3)+SUMIFS(Table169[Team 1 GD],Table169[Team 1],$BC29,Table169[Team 2],CM$3)</f>
        <v>0</v>
      </c>
      <c r="CN29" s="19">
        <f>SUMIFS(Table169[Team 2 GD],Table169[Team 2],$BC29,Table169[Team 1],CN$3)+SUMIFS(Table169[Team 1 GD],Table169[Team 1],$BC29,Table169[Team 2],CN$3)</f>
        <v>0</v>
      </c>
      <c r="CO29" s="19">
        <f>SUMIFS(Table169[Team 2 GD],Table169[Team 2],$BC29,Table169[Team 1],CO$3)+SUMIFS(Table169[Team 1 GD],Table169[Team 1],$BC29,Table169[Team 2],CO$3)</f>
        <v>0</v>
      </c>
      <c r="CP29" s="19">
        <f>SUMIFS(Table169[Team 2 GD],Table169[Team 2],$BC29,Table169[Team 1],CP$3)+SUMIFS(Table169[Team 1 GD],Table169[Team 1],$BC29,Table169[Team 2],CP$3)</f>
        <v>0</v>
      </c>
      <c r="CQ29" s="19">
        <f>SUMIFS(Table169[Team 2 GD],Table169[Team 2],$BC29,Table169[Team 1],CQ$3)+SUMIFS(Table169[Team 1 GD],Table169[Team 1],$BC29,Table169[Team 2],CQ$3)</f>
        <v>0</v>
      </c>
      <c r="CR29" s="19">
        <f>SUMIFS(Table169[Team 2 GD],Table169[Team 2],$BC29,Table169[Team 1],CR$3)+SUMIFS(Table169[Team 1 GD],Table169[Team 1],$BC29,Table169[Team 2],CR$3)</f>
        <v>0</v>
      </c>
      <c r="CS29" s="19">
        <f>SUMIFS(Table169[Team 2 GD],Table169[Team 2],$BC29,Table169[Team 1],CS$3)+SUMIFS(Table169[Team 1 GD],Table169[Team 1],$BC29,Table169[Team 2],CS$3)</f>
        <v>0</v>
      </c>
      <c r="CT29" s="19">
        <f>SUMIFS(Table169[Team 2 GD],Table169[Team 2],$BC29,Table169[Team 1],CT$3)+SUMIFS(Table169[Team 1 GD],Table169[Team 1],$BC29,Table169[Team 2],CT$3)</f>
        <v>0</v>
      </c>
      <c r="CU29" s="19">
        <f>SUMIFS(Table169[Team 2 GD],Table169[Team 2],$BC29,Table169[Team 1],CU$3)+SUMIFS(Table169[Team 1 GD],Table169[Team 1],$BC29,Table169[Team 2],CU$3)</f>
        <v>0</v>
      </c>
      <c r="CV29" s="19">
        <f>SUMIFS(Table169[Team 2 GD],Table169[Team 2],$BC29,Table169[Team 1],CV$3)+SUMIFS(Table169[Team 1 GD],Table169[Team 1],$BC29,Table169[Team 2],CV$3)</f>
        <v>0</v>
      </c>
      <c r="CW29" s="19">
        <f>SUMIFS(Table169[Team 2 GD],Table169[Team 2],$BC29,Table169[Team 1],CW$3)+SUMIFS(Table169[Team 1 GD],Table169[Team 1],$BC29,Table169[Team 2],CW$3)</f>
        <v>0</v>
      </c>
      <c r="CX29" s="19">
        <f>SUMIFS(Table169[Team 2 GD],Table169[Team 2],$BC29,Table169[Team 1],CX$3)+SUMIFS(Table169[Team 1 GD],Table169[Team 1],$BC29,Table169[Team 2],CX$3)</f>
        <v>0</v>
      </c>
      <c r="CY29" s="19">
        <f>SUMIFS(Table169[Team 2 GD],Table169[Team 2],$BC29,Table169[Team 1],CY$3)+SUMIFS(Table169[Team 1 GD],Table169[Team 1],$BC29,Table169[Team 2],CY$3)</f>
        <v>0</v>
      </c>
      <c r="CZ29" s="19">
        <f>SUMIFS(Table169[Team 2 GD],Table169[Team 2],$BC29,Table169[Team 1],CZ$3)+SUMIFS(Table169[Team 1 GD],Table169[Team 1],$BC29,Table169[Team 2],CZ$3)</f>
        <v>0</v>
      </c>
      <c r="DA29" s="19">
        <f>SUMIFS(Table169[Team 2 GD],Table169[Team 2],$BC29,Table169[Team 1],DA$3)+SUMIFS(Table169[Team 1 GD],Table169[Team 1],$BC29,Table169[Team 2],DA$3)</f>
        <v>0</v>
      </c>
      <c r="DB29" s="19">
        <f>SUMIFS(Table169[Team 2 GD],Table169[Team 2],$BC29,Table169[Team 1],DB$3)+SUMIFS(Table169[Team 1 GD],Table169[Team 1],$BC29,Table169[Team 2],DB$3)</f>
        <v>0</v>
      </c>
      <c r="DC29" s="19">
        <f>SUMIFS(Table169[Team 2 GD],Table169[Team 2],$BC29,Table169[Team 1],DC$3)+SUMIFS(Table169[Team 1 GD],Table169[Team 1],$BC29,Table169[Team 2],DC$3)</f>
        <v>0</v>
      </c>
      <c r="DD29" s="19">
        <f>SUMIFS(Table169[Team 2 GD],Table169[Team 2],$BC29,Table169[Team 1],DD$3)+SUMIFS(Table169[Team 1 GD],Table169[Team 1],$BC29,Table169[Team 2],DD$3)</f>
        <v>0</v>
      </c>
      <c r="DE29" s="19">
        <f>SUMIFS(Table169[Team 2 GD],Table169[Team 2],$BC29,Table169[Team 1],DE$3)+SUMIFS(Table169[Team 1 GD],Table169[Team 1],$BC29,Table169[Team 2],DE$3)</f>
        <v>0</v>
      </c>
      <c r="DF29" s="19">
        <f>SUMIFS(Table169[Team 2 GD],Table169[Team 2],$BC29,Table169[Team 1],DF$3)+SUMIFS(Table169[Team 1 GD],Table169[Team 1],$BC29,Table169[Team 2],DF$3)</f>
        <v>0</v>
      </c>
      <c r="DG29" s="19">
        <f>SUMIFS(Table169[Team 2 GD],Table169[Team 2],$BC29,Table169[Team 1],DG$3)+SUMIFS(Table169[Team 1 GD],Table169[Team 1],$BC29,Table169[Team 2],DG$3)</f>
        <v>0</v>
      </c>
      <c r="DH29" s="19">
        <f>SUMIFS(Table169[Team 2 GD],Table169[Team 2],$BC29,Table169[Team 1],DH$3)+SUMIFS(Table169[Team 1 GD],Table169[Team 1],$BC29,Table169[Team 2],DH$3)</f>
        <v>0</v>
      </c>
      <c r="DI29" s="19">
        <f>SUMIFS(Table169[Team 2 GD],Table169[Team 2],$BC29,Table169[Team 1],DI$3)+SUMIFS(Table169[Team 1 GD],Table169[Team 1],$BC29,Table169[Team 2],DI$3)</f>
        <v>0</v>
      </c>
      <c r="DJ29" s="19">
        <f>SUMIFS(Table169[Team 2 GD],Table169[Team 2],$BC29,Table169[Team 1],DJ$3)+SUMIFS(Table169[Team 1 GD],Table169[Team 1],$BC29,Table169[Team 2],DJ$3)</f>
        <v>0</v>
      </c>
      <c r="DK29" s="19">
        <f>SUMIFS(Table169[Team 2 GD],Table169[Team 2],$BC29,Table169[Team 1],DK$3)+SUMIFS(Table169[Team 1 GD],Table169[Team 1],$BC29,Table169[Team 2],DK$3)</f>
        <v>0</v>
      </c>
      <c r="DL29" s="19">
        <f>SUMIFS(Table169[Team 2 GD],Table169[Team 2],$BC29,Table169[Team 1],DL$3)+SUMIFS(Table169[Team 1 GD],Table169[Team 1],$BC29,Table169[Team 2],DL$3)</f>
        <v>0</v>
      </c>
      <c r="DM29" s="19">
        <f>SUMIFS(Table169[Team 2 GD],Table169[Team 2],$BC29,Table169[Team 1],DM$3)+SUMIFS(Table169[Team 1 GD],Table169[Team 1],$BC29,Table169[Team 2],DM$3)</f>
        <v>0</v>
      </c>
      <c r="DN29" s="19">
        <f>SUMIFS(Table169[Team 2 GD],Table169[Team 2],$BC29,Table169[Team 1],DN$3)+SUMIFS(Table169[Team 1 GD],Table169[Team 1],$BC29,Table169[Team 2],DN$3)</f>
        <v>0</v>
      </c>
      <c r="DO29" s="19">
        <f>SUMIFS(Table169[Team 2 GD],Table169[Team 2],$BC29,Table169[Team 1],DO$3)+SUMIFS(Table169[Team 1 GD],Table169[Team 1],$BC29,Table169[Team 2],DO$3)</f>
        <v>0</v>
      </c>
      <c r="DP29" s="19">
        <f>SUMIFS(Table169[Team 2 GD],Table169[Team 2],$BC29,Table169[Team 1],DP$3)+SUMIFS(Table169[Team 1 GD],Table169[Team 1],$BC29,Table169[Team 2],DP$3)</f>
        <v>0</v>
      </c>
      <c r="DQ29" s="19">
        <f>SUMIFS(Table169[Team 2 GD],Table169[Team 2],$BC29,Table169[Team 1],DQ$3)+SUMIFS(Table169[Team 1 GD],Table169[Team 1],$BC29,Table169[Team 2],DQ$3)</f>
        <v>0</v>
      </c>
      <c r="DS29" s="17" t="s">
        <v>109</v>
      </c>
      <c r="DT29" s="19">
        <f>SUMIFS(Table169[Team 2 Goals],Table169[Team 2],$BC29,Table169[Team 1],DT$3)+SUMIFS(Table169[Team 1 Goals],Table169[Team 1],$BC29,Table169[Team 2],DT$3)</f>
        <v>0</v>
      </c>
      <c r="DU29" s="19">
        <f>SUMIFS(Table169[Team 2 Goals],Table169[Team 2],$BC29,Table169[Team 1],DU$3)+SUMIFS(Table169[Team 1 Goals],Table169[Team 1],$BC29,Table169[Team 2],DU$3)</f>
        <v>0</v>
      </c>
      <c r="DV29" s="19">
        <f>SUMIFS(Table169[Team 2 Goals],Table169[Team 2],$BC29,Table169[Team 1],DV$3)+SUMIFS(Table169[Team 1 Goals],Table169[Team 1],$BC29,Table169[Team 2],DV$3)</f>
        <v>0</v>
      </c>
      <c r="DW29" s="19">
        <f>SUMIFS(Table169[Team 2 Goals],Table169[Team 2],$BC29,Table169[Team 1],DW$3)+SUMIFS(Table169[Team 1 Goals],Table169[Team 1],$BC29,Table169[Team 2],DW$3)</f>
        <v>0</v>
      </c>
      <c r="DX29" s="19">
        <f>SUMIFS(Table169[Team 2 Goals],Table169[Team 2],$BC29,Table169[Team 1],DX$3)+SUMIFS(Table169[Team 1 Goals],Table169[Team 1],$BC29,Table169[Team 2],DX$3)</f>
        <v>0</v>
      </c>
      <c r="DY29" s="19">
        <f>SUMIFS(Table169[Team 2 Goals],Table169[Team 2],$BC29,Table169[Team 1],DY$3)+SUMIFS(Table169[Team 1 Goals],Table169[Team 1],$BC29,Table169[Team 2],DY$3)</f>
        <v>0</v>
      </c>
      <c r="DZ29" s="19">
        <f>SUMIFS(Table169[Team 2 Goals],Table169[Team 2],$BC29,Table169[Team 1],DZ$3)+SUMIFS(Table169[Team 1 Goals],Table169[Team 1],$BC29,Table169[Team 2],DZ$3)</f>
        <v>0</v>
      </c>
      <c r="EA29" s="19">
        <f>SUMIFS(Table169[Team 2 Goals],Table169[Team 2],$BC29,Table169[Team 1],EA$3)+SUMIFS(Table169[Team 1 Goals],Table169[Team 1],$BC29,Table169[Team 2],EA$3)</f>
        <v>0</v>
      </c>
      <c r="EB29" s="19">
        <f>SUMIFS(Table169[Team 2 Goals],Table169[Team 2],$BC29,Table169[Team 1],EB$3)+SUMIFS(Table169[Team 1 Goals],Table169[Team 1],$BC29,Table169[Team 2],EB$3)</f>
        <v>0</v>
      </c>
      <c r="EC29" s="19">
        <f>SUMIFS(Table169[Team 2 Goals],Table169[Team 2],$BC29,Table169[Team 1],EC$3)+SUMIFS(Table169[Team 1 Goals],Table169[Team 1],$BC29,Table169[Team 2],EC$3)</f>
        <v>0</v>
      </c>
      <c r="ED29" s="19">
        <f>SUMIFS(Table169[Team 2 Goals],Table169[Team 2],$BC29,Table169[Team 1],ED$3)+SUMIFS(Table169[Team 1 Goals],Table169[Team 1],$BC29,Table169[Team 2],ED$3)</f>
        <v>0</v>
      </c>
      <c r="EE29" s="19">
        <f>SUMIFS(Table169[Team 2 Goals],Table169[Team 2],$BC29,Table169[Team 1],EE$3)+SUMIFS(Table169[Team 1 Goals],Table169[Team 1],$BC29,Table169[Team 2],EE$3)</f>
        <v>0</v>
      </c>
      <c r="EF29" s="19">
        <f>SUMIFS(Table169[Team 2 Goals],Table169[Team 2],$BC29,Table169[Team 1],EF$3)+SUMIFS(Table169[Team 1 Goals],Table169[Team 1],$BC29,Table169[Team 2],EF$3)</f>
        <v>0</v>
      </c>
      <c r="EG29" s="19">
        <f>SUMIFS(Table169[Team 2 Goals],Table169[Team 2],$BC29,Table169[Team 1],EG$3)+SUMIFS(Table169[Team 1 Goals],Table169[Team 1],$BC29,Table169[Team 2],EG$3)</f>
        <v>0</v>
      </c>
      <c r="EH29" s="19">
        <f>SUMIFS(Table169[Team 2 Goals],Table169[Team 2],$BC29,Table169[Team 1],EH$3)+SUMIFS(Table169[Team 1 Goals],Table169[Team 1],$BC29,Table169[Team 2],EH$3)</f>
        <v>0</v>
      </c>
      <c r="EI29" s="19">
        <f>SUMIFS(Table169[Team 2 Goals],Table169[Team 2],$BC29,Table169[Team 1],EI$3)+SUMIFS(Table169[Team 1 Goals],Table169[Team 1],$BC29,Table169[Team 2],EI$3)</f>
        <v>0</v>
      </c>
      <c r="EJ29" s="19">
        <f>SUMIFS(Table169[Team 2 Goals],Table169[Team 2],$BC29,Table169[Team 1],EJ$3)+SUMIFS(Table169[Team 1 Goals],Table169[Team 1],$BC29,Table169[Team 2],EJ$3)</f>
        <v>0</v>
      </c>
      <c r="EK29" s="19">
        <f>SUMIFS(Table169[Team 2 Goals],Table169[Team 2],$BC29,Table169[Team 1],EK$3)+SUMIFS(Table169[Team 1 Goals],Table169[Team 1],$BC29,Table169[Team 2],EK$3)</f>
        <v>0</v>
      </c>
      <c r="EL29" s="19">
        <f>SUMIFS(Table169[Team 2 Goals],Table169[Team 2],$BC29,Table169[Team 1],EL$3)+SUMIFS(Table169[Team 1 Goals],Table169[Team 1],$BC29,Table169[Team 2],EL$3)</f>
        <v>0</v>
      </c>
      <c r="EM29" s="19">
        <f>SUMIFS(Table169[Team 2 Goals],Table169[Team 2],$BC29,Table169[Team 1],EM$3)+SUMIFS(Table169[Team 1 Goals],Table169[Team 1],$BC29,Table169[Team 2],EM$3)</f>
        <v>0</v>
      </c>
      <c r="EN29" s="19">
        <f>SUMIFS(Table169[Team 2 Goals],Table169[Team 2],$BC29,Table169[Team 1],EN$3)+SUMIFS(Table169[Team 1 Goals],Table169[Team 1],$BC29,Table169[Team 2],EN$3)</f>
        <v>0</v>
      </c>
      <c r="EO29" s="19">
        <f>SUMIFS(Table169[Team 2 Goals],Table169[Team 2],$BC29,Table169[Team 1],EO$3)+SUMIFS(Table169[Team 1 Goals],Table169[Team 1],$BC29,Table169[Team 2],EO$3)</f>
        <v>0</v>
      </c>
      <c r="EP29" s="19">
        <f>SUMIFS(Table169[Team 2 Goals],Table169[Team 2],$BC29,Table169[Team 1],EP$3)+SUMIFS(Table169[Team 1 Goals],Table169[Team 1],$BC29,Table169[Team 2],EP$3)</f>
        <v>0</v>
      </c>
      <c r="EQ29" s="19">
        <f>SUMIFS(Table169[Team 2 Goals],Table169[Team 2],$BC29,Table169[Team 1],EQ$3)+SUMIFS(Table169[Team 1 Goals],Table169[Team 1],$BC29,Table169[Team 2],EQ$3)</f>
        <v>0</v>
      </c>
      <c r="ER29" s="19">
        <f>SUMIFS(Table169[Team 2 Goals],Table169[Team 2],$BC29,Table169[Team 1],ER$3)+SUMIFS(Table169[Team 1 Goals],Table169[Team 1],$BC29,Table169[Team 2],ER$3)</f>
        <v>0</v>
      </c>
      <c r="ES29" s="19">
        <f>SUMIFS(Table169[Team 2 Goals],Table169[Team 2],$BC29,Table169[Team 1],ES$3)+SUMIFS(Table169[Team 1 Goals],Table169[Team 1],$BC29,Table169[Team 2],ES$3)</f>
        <v>0</v>
      </c>
      <c r="ET29" s="19">
        <f>SUMIFS(Table169[Team 2 Goals],Table169[Team 2],$BC29,Table169[Team 1],ET$3)+SUMIFS(Table169[Team 1 Goals],Table169[Team 1],$BC29,Table169[Team 2],ET$3)</f>
        <v>0</v>
      </c>
      <c r="EU29" s="19">
        <f>SUMIFS(Table169[Team 2 Goals],Table169[Team 2],$BC29,Table169[Team 1],EU$3)+SUMIFS(Table169[Team 1 Goals],Table169[Team 1],$BC29,Table169[Team 2],EU$3)</f>
        <v>0</v>
      </c>
      <c r="EV29" s="19">
        <f>SUMIFS(Table169[Team 2 Goals],Table169[Team 2],$BC29,Table169[Team 1],EV$3)+SUMIFS(Table169[Team 1 Goals],Table169[Team 1],$BC29,Table169[Team 2],EV$3)</f>
        <v>0</v>
      </c>
      <c r="EW29" s="19">
        <f>SUMIFS(Table169[Team 2 Goals],Table169[Team 2],$BC29,Table169[Team 1],EW$3)+SUMIFS(Table169[Team 1 Goals],Table169[Team 1],$BC29,Table169[Team 2],EW$3)</f>
        <v>0</v>
      </c>
      <c r="EX29" s="19">
        <f>SUMIFS(Table169[Team 2 Goals],Table169[Team 2],$BC29,Table169[Team 1],EX$3)+SUMIFS(Table169[Team 1 Goals],Table169[Team 1],$BC29,Table169[Team 2],EX$3)</f>
        <v>0</v>
      </c>
      <c r="EY29" s="19">
        <f>SUMIFS(Table169[Team 2 Goals],Table169[Team 2],$BC29,Table169[Team 1],EY$3)+SUMIFS(Table169[Team 1 Goals],Table169[Team 1],$BC29,Table169[Team 2],EY$3)</f>
        <v>0</v>
      </c>
      <c r="FA29" s="72"/>
      <c r="FB29" s="72"/>
    </row>
    <row r="30" spans="1:160" s="17" customFormat="1" ht="30" customHeight="1" x14ac:dyDescent="0.25">
      <c r="A30" s="70"/>
      <c r="B30" s="5">
        <v>27</v>
      </c>
      <c r="C30" s="5" t="s">
        <v>121</v>
      </c>
      <c r="D30" s="28">
        <v>44892</v>
      </c>
      <c r="E30" s="5" t="s">
        <v>13</v>
      </c>
      <c r="F30" s="29">
        <v>0.79166666666666663</v>
      </c>
      <c r="G30" s="30">
        <f t="shared" si="0"/>
        <v>44892.333333333328</v>
      </c>
      <c r="H30" s="5" t="s">
        <v>40</v>
      </c>
      <c r="I30" s="67"/>
      <c r="J30" s="5" t="str">
        <f>IF(Table169[[#This Row],[SCORE]]="","",IF(O30=P30,"Draw",IF(O30&gt;P30,K30,L30)))</f>
        <v/>
      </c>
      <c r="K30" s="17" t="str">
        <f>IF(Table169[[#This Row],[TEAMS]]="","",LEFT(H30,FIND(" -",H30,1)-1))</f>
        <v>Croatia</v>
      </c>
      <c r="L30" s="17" t="str">
        <f>IF(Table169[[#This Row],[TEAMS]]="","",MID(H30,FIND("-",H30,1)+2,LEN(H30)-FIND("-",H30,1)+2))</f>
        <v>Canada</v>
      </c>
      <c r="M30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30" s="17" t="str">
        <f>IF(Table169[[#This Row],[Winner]]=Table169[[#This Row],[Team 1]],Table169[[#This Row],[Team 2]],IF(Table169[[#This Row],[Winner]]=Table169[[#This Row],[Team 2]],Table169[[#This Row],[Team 1]],""))</f>
        <v/>
      </c>
      <c r="O30" s="17" t="str">
        <f>IF(Table169[[#This Row],[SCORE]]="","",LEFT(I30,FIND(":",I30,1)-1)*1)</f>
        <v/>
      </c>
      <c r="P30" s="17" t="str">
        <f>IF(Table169[[#This Row],[SCORE]]="","",MID(I30,FIND(":",I30,1)+1,LEN(I30)-FIND(":",I30,1)+1)*1)</f>
        <v/>
      </c>
      <c r="Q30" s="17" t="str">
        <f>IF(OR(Table169[[#This Row],[Team 1 Goals]]="",Table169[[#This Row],[Team 2 Goals]]=""),"",Table169[[#This Row],[Team 1 Goals]]-Table169[[#This Row],[Team 2 Goals]])</f>
        <v/>
      </c>
      <c r="R30" s="17" t="str">
        <f>IF(OR(Table169[[#This Row],[Team 1 Goals]]="",Table169[[#This Row],[Team 2 Goals]]=""),"",Table169[[#This Row],[Team 2 Goals]]-Table169[[#This Row],[Team 1 Goals]])</f>
        <v/>
      </c>
      <c r="S30" s="17" t="str">
        <f>IF(Table169[[#This Row],[SCORE]]="","",IF(Table169[[#This Row],[WINNER / RESULT]]="Draw",1,IF(Table169[[#This Row],[WINNER / RESULT]]=Table169[[#This Row],[Team 1]],3,0)))</f>
        <v/>
      </c>
      <c r="T30" s="17" t="str">
        <f>IF(Table169[[#This Row],[SCORE]]="","",IF(Table169[[#This Row],[WINNER / RESULT]]="Draw",1,IF(Table169[[#This Row],[WINNER / RESULT]]=Table169[[#This Row],[Team 2]],3,0)))</f>
        <v/>
      </c>
      <c r="Z30" s="4" t="s">
        <v>70</v>
      </c>
      <c r="AA30" s="43">
        <v>1</v>
      </c>
      <c r="AB30" s="44" t="str">
        <f ca="1">IFERROR(INDEX(AJ:AJ,MATCH("1"&amp;Z30,AT:AT,0),1),"")</f>
        <v>Costa Rica</v>
      </c>
      <c r="AC30" s="44" t="str">
        <f ca="1">IF(AB30="","",VLOOKUP(AB30,AJ:AO,2,FALSE)&amp;"-"&amp;VLOOKUP(AB30,AJ:AO,3,FALSE)&amp;"-"&amp;VLOOKUP(AB30,AJ:AO,4,FALSE))</f>
        <v>0-0-0</v>
      </c>
      <c r="AD30" s="44">
        <f ca="1">IF(AB30="","",VLOOKUP(AB30,AJ:AQ,8,FALSE))</f>
        <v>0</v>
      </c>
      <c r="AE30" s="45">
        <f ca="1">IF(AB30="","",VLOOKUP(AB30,AJ:AT,5,FALSE))</f>
        <v>0</v>
      </c>
      <c r="AI30" s="17" t="s">
        <v>121</v>
      </c>
      <c r="AJ30" s="17" t="s">
        <v>108</v>
      </c>
      <c r="AK30" s="17">
        <f>COUNTIF(Table169[Winner],AJ30)</f>
        <v>0</v>
      </c>
      <c r="AL30" s="17">
        <f>COUNTIFS(Table169[Team 2],AJ30,Table169[WINNER / RESULT],"Draw")+COUNTIFS(Table169[Team 1],AJ30,Table169[WINNER / RESULT],"Draw")</f>
        <v>0</v>
      </c>
      <c r="AM30" s="17">
        <f>COUNTIF(Table169[Loser],AJ30)</f>
        <v>0</v>
      </c>
      <c r="AN30" s="17">
        <f>AL30+(3*AK30)</f>
        <v>0</v>
      </c>
      <c r="AO30" s="17">
        <f>SUMIFS(Table169[Team 1 Goals],Table169[Team 1],AJ30)+SUMIFS(Table169[Team 2 Goals],Table169[Team 2],AJ30)</f>
        <v>0</v>
      </c>
      <c r="AP30" s="17">
        <f>SUMIFS(Table169[Team 2 Goals],Table169[Team 1],AJ30)+SUMIFS(Table169[Team 1 Goals],Table169[Team 2],AJ30)</f>
        <v>0</v>
      </c>
      <c r="AQ30" s="17">
        <f>AO30-AP30</f>
        <v>0</v>
      </c>
      <c r="AR30" s="17">
        <f ca="1">RANK(BA30,$BA$29:$BA$32,1)</f>
        <v>2</v>
      </c>
      <c r="AS30" s="17" t="str">
        <f t="shared" si="1"/>
        <v/>
      </c>
      <c r="AT30" s="17" t="str">
        <f ca="1">IF(AS30="",AR30&amp;AI30,AS30&amp;AI30)</f>
        <v>2F</v>
      </c>
      <c r="AU30" s="17">
        <f>RANK(AN30,AN29:AN32)+(RANK(AQ30,AQ29:AQ32)/10)+(RANK(AO30,AO29:AO32)/100)</f>
        <v>1.1100000000000001</v>
      </c>
      <c r="AV30" s="17">
        <f>RANK(AU30,$AU$29:$AU$32,1)</f>
        <v>1</v>
      </c>
      <c r="AW30" s="17" cm="1">
        <f t="array" aca="1" ref="AW30" ca="1">SUMPRODUCT((OFFSET($BD$3:$CI$3,MATCH($AJ30,$BC$4:$BC$35,0),0))*((IF($AV31=$AV30,$BD$3:$CI$3=$AJ31,0))+(IF($AV32=$AV30,$BD$3:$CI$3=$AJ32,0))+(IF($AV29=$AV30,$BD$3:$CI$3=$AJ29,0))))</f>
        <v>0</v>
      </c>
      <c r="AX30" s="17" cm="1">
        <f t="array" aca="1" ref="AX30" ca="1">SUMPRODUCT((OFFSET($CL$3:$DQ$3,MATCH($AJ30,$CK$4:$CK$35,0),0))*((IF($AV31=$AV30,$CL$3:$DQ$3=$AJ31,0))+(IF($AV32=$AV30,$CL$3:$DQ$3=$AJ32,0))+(IF($AV29=$AV30,$CL$3:$DQ$3=$AJ29,0))))</f>
        <v>0</v>
      </c>
      <c r="AY30" s="17" cm="1">
        <f t="array" aca="1" ref="AY30" ca="1">SUMPRODUCT((OFFSET($DT$3:$EY$3,MATCH($AJ30,$DS$4:$DS$35,0),0))*((IF($AV31=$AV30,$DT$3:$EY$3=$AJ31,0))+(IF($AV32=$AV30,$DT$3:$EY$3=$AJ32,0))+(IF($AV29=$AV30,$DT$3:$EY$3=$AJ29,0))))</f>
        <v>0</v>
      </c>
      <c r="AZ30" s="17">
        <f ca="1">(AW30/1000)+(AX30/10000)+(AY30/100000)+(ROW(AY31)/10000000)</f>
        <v>3.1E-6</v>
      </c>
      <c r="BA30" s="17">
        <f ca="1">+AU30-AZ30</f>
        <v>1.1099969000000001</v>
      </c>
      <c r="BC30" s="17" t="s">
        <v>92</v>
      </c>
      <c r="BD30" s="19">
        <f>SUMIFS(Table169[Team 2 Points],Table169[Team 2],$BC30,Table169[Team 1],BD$3)+SUMIFS(Table169[Team 1 Points],Table169[Team 1],$BC30,Table169[Team 2],BD$3)</f>
        <v>0</v>
      </c>
      <c r="BE30" s="19">
        <f>SUMIFS(Table169[Team 2 Points],Table169[Team 2],$BC30,Table169[Team 1],BE$3)+SUMIFS(Table169[Team 1 Points],Table169[Team 1],$BC30,Table169[Team 2],BE$3)</f>
        <v>0</v>
      </c>
      <c r="BF30" s="19">
        <f>SUMIFS(Table169[Team 2 Points],Table169[Team 2],$BC30,Table169[Team 1],BF$3)+SUMIFS(Table169[Team 1 Points],Table169[Team 1],$BC30,Table169[Team 2],BF$3)</f>
        <v>0</v>
      </c>
      <c r="BG30" s="19">
        <f>SUMIFS(Table169[Team 2 Points],Table169[Team 2],$BC30,Table169[Team 1],BG$3)+SUMIFS(Table169[Team 1 Points],Table169[Team 1],$BC30,Table169[Team 2],BG$3)</f>
        <v>0</v>
      </c>
      <c r="BH30" s="19">
        <f>SUMIFS(Table169[Team 2 Points],Table169[Team 2],$BC30,Table169[Team 1],BH$3)+SUMIFS(Table169[Team 1 Points],Table169[Team 1],$BC30,Table169[Team 2],BH$3)</f>
        <v>0</v>
      </c>
      <c r="BI30" s="19">
        <f>SUMIFS(Table169[Team 2 Points],Table169[Team 2],$BC30,Table169[Team 1],BI$3)+SUMIFS(Table169[Team 1 Points],Table169[Team 1],$BC30,Table169[Team 2],BI$3)</f>
        <v>0</v>
      </c>
      <c r="BJ30" s="19">
        <f>SUMIFS(Table169[Team 2 Points],Table169[Team 2],$BC30,Table169[Team 1],BJ$3)+SUMIFS(Table169[Team 1 Points],Table169[Team 1],$BC30,Table169[Team 2],BJ$3)</f>
        <v>0</v>
      </c>
      <c r="BK30" s="19">
        <f>SUMIFS(Table169[Team 2 Points],Table169[Team 2],$BC30,Table169[Team 1],BK$3)+SUMIFS(Table169[Team 1 Points],Table169[Team 1],$BC30,Table169[Team 2],BK$3)</f>
        <v>0</v>
      </c>
      <c r="BL30" s="19">
        <f>SUMIFS(Table169[Team 2 Points],Table169[Team 2],$BC30,Table169[Team 1],BL$3)+SUMIFS(Table169[Team 1 Points],Table169[Team 1],$BC30,Table169[Team 2],BL$3)</f>
        <v>0</v>
      </c>
      <c r="BM30" s="19">
        <f>SUMIFS(Table169[Team 2 Points],Table169[Team 2],$BC30,Table169[Team 1],BM$3)+SUMIFS(Table169[Team 1 Points],Table169[Team 1],$BC30,Table169[Team 2],BM$3)</f>
        <v>0</v>
      </c>
      <c r="BN30" s="19">
        <f>SUMIFS(Table169[Team 2 Points],Table169[Team 2],$BC30,Table169[Team 1],BN$3)+SUMIFS(Table169[Team 1 Points],Table169[Team 1],$BC30,Table169[Team 2],BN$3)</f>
        <v>0</v>
      </c>
      <c r="BO30" s="19">
        <f>SUMIFS(Table169[Team 2 Points],Table169[Team 2],$BC30,Table169[Team 1],BO$3)+SUMIFS(Table169[Team 1 Points],Table169[Team 1],$BC30,Table169[Team 2],BO$3)</f>
        <v>0</v>
      </c>
      <c r="BP30" s="19">
        <f>SUMIFS(Table169[Team 2 Points],Table169[Team 2],$BC30,Table169[Team 1],BP$3)+SUMIFS(Table169[Team 1 Points],Table169[Team 1],$BC30,Table169[Team 2],BP$3)</f>
        <v>0</v>
      </c>
      <c r="BQ30" s="19">
        <f>SUMIFS(Table169[Team 2 Points],Table169[Team 2],$BC30,Table169[Team 1],BQ$3)+SUMIFS(Table169[Team 1 Points],Table169[Team 1],$BC30,Table169[Team 2],BQ$3)</f>
        <v>0</v>
      </c>
      <c r="BR30" s="19">
        <f>SUMIFS(Table169[Team 2 Points],Table169[Team 2],$BC30,Table169[Team 1],BR$3)+SUMIFS(Table169[Team 1 Points],Table169[Team 1],$BC30,Table169[Team 2],BR$3)</f>
        <v>0</v>
      </c>
      <c r="BS30" s="19">
        <f>SUMIFS(Table169[Team 2 Points],Table169[Team 2],$BC30,Table169[Team 1],BS$3)+SUMIFS(Table169[Team 1 Points],Table169[Team 1],$BC30,Table169[Team 2],BS$3)</f>
        <v>0</v>
      </c>
      <c r="BT30" s="19">
        <f>SUMIFS(Table169[Team 2 Points],Table169[Team 2],$BC30,Table169[Team 1],BT$3)+SUMIFS(Table169[Team 1 Points],Table169[Team 1],$BC30,Table169[Team 2],BT$3)</f>
        <v>0</v>
      </c>
      <c r="BU30" s="19">
        <f>SUMIFS(Table169[Team 2 Points],Table169[Team 2],$BC30,Table169[Team 1],BU$3)+SUMIFS(Table169[Team 1 Points],Table169[Team 1],$BC30,Table169[Team 2],BU$3)</f>
        <v>0</v>
      </c>
      <c r="BV30" s="19">
        <f>SUMIFS(Table169[Team 2 Points],Table169[Team 2],$BC30,Table169[Team 1],BV$3)+SUMIFS(Table169[Team 1 Points],Table169[Team 1],$BC30,Table169[Team 2],BV$3)</f>
        <v>0</v>
      </c>
      <c r="BW30" s="19">
        <f>SUMIFS(Table169[Team 2 Points],Table169[Team 2],$BC30,Table169[Team 1],BW$3)+SUMIFS(Table169[Team 1 Points],Table169[Team 1],$BC30,Table169[Team 2],BW$3)</f>
        <v>0</v>
      </c>
      <c r="BX30" s="19">
        <f>SUMIFS(Table169[Team 2 Points],Table169[Team 2],$BC30,Table169[Team 1],BX$3)+SUMIFS(Table169[Team 1 Points],Table169[Team 1],$BC30,Table169[Team 2],BX$3)</f>
        <v>0</v>
      </c>
      <c r="BY30" s="19">
        <f>SUMIFS(Table169[Team 2 Points],Table169[Team 2],$BC30,Table169[Team 1],BY$3)+SUMIFS(Table169[Team 1 Points],Table169[Team 1],$BC30,Table169[Team 2],BY$3)</f>
        <v>0</v>
      </c>
      <c r="BZ30" s="19">
        <f>SUMIFS(Table169[Team 2 Points],Table169[Team 2],$BC30,Table169[Team 1],BZ$3)+SUMIFS(Table169[Team 1 Points],Table169[Team 1],$BC30,Table169[Team 2],BZ$3)</f>
        <v>0</v>
      </c>
      <c r="CA30" s="19">
        <f>SUMIFS(Table169[Team 2 Points],Table169[Team 2],$BC30,Table169[Team 1],CA$3)+SUMIFS(Table169[Team 1 Points],Table169[Team 1],$BC30,Table169[Team 2],CA$3)</f>
        <v>0</v>
      </c>
      <c r="CB30" s="19">
        <f>SUMIFS(Table169[Team 2 Points],Table169[Team 2],$BC30,Table169[Team 1],CB$3)+SUMIFS(Table169[Team 1 Points],Table169[Team 1],$BC30,Table169[Team 2],CB$3)</f>
        <v>0</v>
      </c>
      <c r="CC30" s="19">
        <f>SUMIFS(Table169[Team 2 Points],Table169[Team 2],$BC30,Table169[Team 1],CC$3)+SUMIFS(Table169[Team 1 Points],Table169[Team 1],$BC30,Table169[Team 2],CC$3)</f>
        <v>0</v>
      </c>
      <c r="CD30" s="19">
        <f>SUMIFS(Table169[Team 2 Points],Table169[Team 2],$BC30,Table169[Team 1],CD$3)+SUMIFS(Table169[Team 1 Points],Table169[Team 1],$BC30,Table169[Team 2],CD$3)</f>
        <v>0</v>
      </c>
      <c r="CE30" s="19">
        <f>SUMIFS(Table169[Team 2 Points],Table169[Team 2],$BC30,Table169[Team 1],CE$3)+SUMIFS(Table169[Team 1 Points],Table169[Team 1],$BC30,Table169[Team 2],CE$3)</f>
        <v>0</v>
      </c>
      <c r="CF30" s="19">
        <f>SUMIFS(Table169[Team 2 Points],Table169[Team 2],$BC30,Table169[Team 1],CF$3)+SUMIFS(Table169[Team 1 Points],Table169[Team 1],$BC30,Table169[Team 2],CF$3)</f>
        <v>0</v>
      </c>
      <c r="CG30" s="19">
        <f>SUMIFS(Table169[Team 2 Points],Table169[Team 2],$BC30,Table169[Team 1],CG$3)+SUMIFS(Table169[Team 1 Points],Table169[Team 1],$BC30,Table169[Team 2],CG$3)</f>
        <v>0</v>
      </c>
      <c r="CH30" s="19">
        <f>SUMIFS(Table169[Team 2 Points],Table169[Team 2],$BC30,Table169[Team 1],CH$3)+SUMIFS(Table169[Team 1 Points],Table169[Team 1],$BC30,Table169[Team 2],CH$3)</f>
        <v>0</v>
      </c>
      <c r="CI30" s="19">
        <f>SUMIFS(Table169[Team 2 Points],Table169[Team 2],$BC30,Table169[Team 1],CI$3)+SUMIFS(Table169[Team 1 Points],Table169[Team 1],$BC30,Table169[Team 2],CI$3)</f>
        <v>0</v>
      </c>
      <c r="CK30" s="17" t="s">
        <v>92</v>
      </c>
      <c r="CL30" s="19">
        <f>SUMIFS(Table169[Team 2 GD],Table169[Team 2],$BC30,Table169[Team 1],CL$3)+SUMIFS(Table169[Team 1 GD],Table169[Team 1],$BC30,Table169[Team 2],CL$3)</f>
        <v>0</v>
      </c>
      <c r="CM30" s="19">
        <f>SUMIFS(Table169[Team 2 GD],Table169[Team 2],$BC30,Table169[Team 1],CM$3)+SUMIFS(Table169[Team 1 GD],Table169[Team 1],$BC30,Table169[Team 2],CM$3)</f>
        <v>0</v>
      </c>
      <c r="CN30" s="19">
        <f>SUMIFS(Table169[Team 2 GD],Table169[Team 2],$BC30,Table169[Team 1],CN$3)+SUMIFS(Table169[Team 1 GD],Table169[Team 1],$BC30,Table169[Team 2],CN$3)</f>
        <v>0</v>
      </c>
      <c r="CO30" s="19">
        <f>SUMIFS(Table169[Team 2 GD],Table169[Team 2],$BC30,Table169[Team 1],CO$3)+SUMIFS(Table169[Team 1 GD],Table169[Team 1],$BC30,Table169[Team 2],CO$3)</f>
        <v>0</v>
      </c>
      <c r="CP30" s="19">
        <f>SUMIFS(Table169[Team 2 GD],Table169[Team 2],$BC30,Table169[Team 1],CP$3)+SUMIFS(Table169[Team 1 GD],Table169[Team 1],$BC30,Table169[Team 2],CP$3)</f>
        <v>0</v>
      </c>
      <c r="CQ30" s="19">
        <f>SUMIFS(Table169[Team 2 GD],Table169[Team 2],$BC30,Table169[Team 1],CQ$3)+SUMIFS(Table169[Team 1 GD],Table169[Team 1],$BC30,Table169[Team 2],CQ$3)</f>
        <v>0</v>
      </c>
      <c r="CR30" s="19">
        <f>SUMIFS(Table169[Team 2 GD],Table169[Team 2],$BC30,Table169[Team 1],CR$3)+SUMIFS(Table169[Team 1 GD],Table169[Team 1],$BC30,Table169[Team 2],CR$3)</f>
        <v>0</v>
      </c>
      <c r="CS30" s="19">
        <f>SUMIFS(Table169[Team 2 GD],Table169[Team 2],$BC30,Table169[Team 1],CS$3)+SUMIFS(Table169[Team 1 GD],Table169[Team 1],$BC30,Table169[Team 2],CS$3)</f>
        <v>0</v>
      </c>
      <c r="CT30" s="19">
        <f>SUMIFS(Table169[Team 2 GD],Table169[Team 2],$BC30,Table169[Team 1],CT$3)+SUMIFS(Table169[Team 1 GD],Table169[Team 1],$BC30,Table169[Team 2],CT$3)</f>
        <v>0</v>
      </c>
      <c r="CU30" s="19">
        <f>SUMIFS(Table169[Team 2 GD],Table169[Team 2],$BC30,Table169[Team 1],CU$3)+SUMIFS(Table169[Team 1 GD],Table169[Team 1],$BC30,Table169[Team 2],CU$3)</f>
        <v>0</v>
      </c>
      <c r="CV30" s="19">
        <f>SUMIFS(Table169[Team 2 GD],Table169[Team 2],$BC30,Table169[Team 1],CV$3)+SUMIFS(Table169[Team 1 GD],Table169[Team 1],$BC30,Table169[Team 2],CV$3)</f>
        <v>0</v>
      </c>
      <c r="CW30" s="19">
        <f>SUMIFS(Table169[Team 2 GD],Table169[Team 2],$BC30,Table169[Team 1],CW$3)+SUMIFS(Table169[Team 1 GD],Table169[Team 1],$BC30,Table169[Team 2],CW$3)</f>
        <v>0</v>
      </c>
      <c r="CX30" s="19">
        <f>SUMIFS(Table169[Team 2 GD],Table169[Team 2],$BC30,Table169[Team 1],CX$3)+SUMIFS(Table169[Team 1 GD],Table169[Team 1],$BC30,Table169[Team 2],CX$3)</f>
        <v>0</v>
      </c>
      <c r="CY30" s="19">
        <f>SUMIFS(Table169[Team 2 GD],Table169[Team 2],$BC30,Table169[Team 1],CY$3)+SUMIFS(Table169[Team 1 GD],Table169[Team 1],$BC30,Table169[Team 2],CY$3)</f>
        <v>0</v>
      </c>
      <c r="CZ30" s="19">
        <f>SUMIFS(Table169[Team 2 GD],Table169[Team 2],$BC30,Table169[Team 1],CZ$3)+SUMIFS(Table169[Team 1 GD],Table169[Team 1],$BC30,Table169[Team 2],CZ$3)</f>
        <v>0</v>
      </c>
      <c r="DA30" s="19">
        <f>SUMIFS(Table169[Team 2 GD],Table169[Team 2],$BC30,Table169[Team 1],DA$3)+SUMIFS(Table169[Team 1 GD],Table169[Team 1],$BC30,Table169[Team 2],DA$3)</f>
        <v>0</v>
      </c>
      <c r="DB30" s="19">
        <f>SUMIFS(Table169[Team 2 GD],Table169[Team 2],$BC30,Table169[Team 1],DB$3)+SUMIFS(Table169[Team 1 GD],Table169[Team 1],$BC30,Table169[Team 2],DB$3)</f>
        <v>0</v>
      </c>
      <c r="DC30" s="19">
        <f>SUMIFS(Table169[Team 2 GD],Table169[Team 2],$BC30,Table169[Team 1],DC$3)+SUMIFS(Table169[Team 1 GD],Table169[Team 1],$BC30,Table169[Team 2],DC$3)</f>
        <v>0</v>
      </c>
      <c r="DD30" s="19">
        <f>SUMIFS(Table169[Team 2 GD],Table169[Team 2],$BC30,Table169[Team 1],DD$3)+SUMIFS(Table169[Team 1 GD],Table169[Team 1],$BC30,Table169[Team 2],DD$3)</f>
        <v>0</v>
      </c>
      <c r="DE30" s="19">
        <f>SUMIFS(Table169[Team 2 GD],Table169[Team 2],$BC30,Table169[Team 1],DE$3)+SUMIFS(Table169[Team 1 GD],Table169[Team 1],$BC30,Table169[Team 2],DE$3)</f>
        <v>0</v>
      </c>
      <c r="DF30" s="19">
        <f>SUMIFS(Table169[Team 2 GD],Table169[Team 2],$BC30,Table169[Team 1],DF$3)+SUMIFS(Table169[Team 1 GD],Table169[Team 1],$BC30,Table169[Team 2],DF$3)</f>
        <v>0</v>
      </c>
      <c r="DG30" s="19">
        <f>SUMIFS(Table169[Team 2 GD],Table169[Team 2],$BC30,Table169[Team 1],DG$3)+SUMIFS(Table169[Team 1 GD],Table169[Team 1],$BC30,Table169[Team 2],DG$3)</f>
        <v>0</v>
      </c>
      <c r="DH30" s="19">
        <f>SUMIFS(Table169[Team 2 GD],Table169[Team 2],$BC30,Table169[Team 1],DH$3)+SUMIFS(Table169[Team 1 GD],Table169[Team 1],$BC30,Table169[Team 2],DH$3)</f>
        <v>0</v>
      </c>
      <c r="DI30" s="19">
        <f>SUMIFS(Table169[Team 2 GD],Table169[Team 2],$BC30,Table169[Team 1],DI$3)+SUMIFS(Table169[Team 1 GD],Table169[Team 1],$BC30,Table169[Team 2],DI$3)</f>
        <v>0</v>
      </c>
      <c r="DJ30" s="19">
        <f>SUMIFS(Table169[Team 2 GD],Table169[Team 2],$BC30,Table169[Team 1],DJ$3)+SUMIFS(Table169[Team 1 GD],Table169[Team 1],$BC30,Table169[Team 2],DJ$3)</f>
        <v>0</v>
      </c>
      <c r="DK30" s="19">
        <f>SUMIFS(Table169[Team 2 GD],Table169[Team 2],$BC30,Table169[Team 1],DK$3)+SUMIFS(Table169[Team 1 GD],Table169[Team 1],$BC30,Table169[Team 2],DK$3)</f>
        <v>0</v>
      </c>
      <c r="DL30" s="19">
        <f>SUMIFS(Table169[Team 2 GD],Table169[Team 2],$BC30,Table169[Team 1],DL$3)+SUMIFS(Table169[Team 1 GD],Table169[Team 1],$BC30,Table169[Team 2],DL$3)</f>
        <v>0</v>
      </c>
      <c r="DM30" s="19">
        <f>SUMIFS(Table169[Team 2 GD],Table169[Team 2],$BC30,Table169[Team 1],DM$3)+SUMIFS(Table169[Team 1 GD],Table169[Team 1],$BC30,Table169[Team 2],DM$3)</f>
        <v>0</v>
      </c>
      <c r="DN30" s="19">
        <f>SUMIFS(Table169[Team 2 GD],Table169[Team 2],$BC30,Table169[Team 1],DN$3)+SUMIFS(Table169[Team 1 GD],Table169[Team 1],$BC30,Table169[Team 2],DN$3)</f>
        <v>0</v>
      </c>
      <c r="DO30" s="19">
        <f>SUMIFS(Table169[Team 2 GD],Table169[Team 2],$BC30,Table169[Team 1],DO$3)+SUMIFS(Table169[Team 1 GD],Table169[Team 1],$BC30,Table169[Team 2],DO$3)</f>
        <v>0</v>
      </c>
      <c r="DP30" s="19">
        <f>SUMIFS(Table169[Team 2 GD],Table169[Team 2],$BC30,Table169[Team 1],DP$3)+SUMIFS(Table169[Team 1 GD],Table169[Team 1],$BC30,Table169[Team 2],DP$3)</f>
        <v>0</v>
      </c>
      <c r="DQ30" s="19">
        <f>SUMIFS(Table169[Team 2 GD],Table169[Team 2],$BC30,Table169[Team 1],DQ$3)+SUMIFS(Table169[Team 1 GD],Table169[Team 1],$BC30,Table169[Team 2],DQ$3)</f>
        <v>0</v>
      </c>
      <c r="DS30" s="17" t="s">
        <v>92</v>
      </c>
      <c r="DT30" s="19">
        <f>SUMIFS(Table169[Team 2 Goals],Table169[Team 2],$BC30,Table169[Team 1],DT$3)+SUMIFS(Table169[Team 1 Goals],Table169[Team 1],$BC30,Table169[Team 2],DT$3)</f>
        <v>0</v>
      </c>
      <c r="DU30" s="19">
        <f>SUMIFS(Table169[Team 2 Goals],Table169[Team 2],$BC30,Table169[Team 1],DU$3)+SUMIFS(Table169[Team 1 Goals],Table169[Team 1],$BC30,Table169[Team 2],DU$3)</f>
        <v>0</v>
      </c>
      <c r="DV30" s="19">
        <f>SUMIFS(Table169[Team 2 Goals],Table169[Team 2],$BC30,Table169[Team 1],DV$3)+SUMIFS(Table169[Team 1 Goals],Table169[Team 1],$BC30,Table169[Team 2],DV$3)</f>
        <v>0</v>
      </c>
      <c r="DW30" s="19">
        <f>SUMIFS(Table169[Team 2 Goals],Table169[Team 2],$BC30,Table169[Team 1],DW$3)+SUMIFS(Table169[Team 1 Goals],Table169[Team 1],$BC30,Table169[Team 2],DW$3)</f>
        <v>0</v>
      </c>
      <c r="DX30" s="19">
        <f>SUMIFS(Table169[Team 2 Goals],Table169[Team 2],$BC30,Table169[Team 1],DX$3)+SUMIFS(Table169[Team 1 Goals],Table169[Team 1],$BC30,Table169[Team 2],DX$3)</f>
        <v>0</v>
      </c>
      <c r="DY30" s="19">
        <f>SUMIFS(Table169[Team 2 Goals],Table169[Team 2],$BC30,Table169[Team 1],DY$3)+SUMIFS(Table169[Team 1 Goals],Table169[Team 1],$BC30,Table169[Team 2],DY$3)</f>
        <v>0</v>
      </c>
      <c r="DZ30" s="19">
        <f>SUMIFS(Table169[Team 2 Goals],Table169[Team 2],$BC30,Table169[Team 1],DZ$3)+SUMIFS(Table169[Team 1 Goals],Table169[Team 1],$BC30,Table169[Team 2],DZ$3)</f>
        <v>0</v>
      </c>
      <c r="EA30" s="19">
        <f>SUMIFS(Table169[Team 2 Goals],Table169[Team 2],$BC30,Table169[Team 1],EA$3)+SUMIFS(Table169[Team 1 Goals],Table169[Team 1],$BC30,Table169[Team 2],EA$3)</f>
        <v>0</v>
      </c>
      <c r="EB30" s="19">
        <f>SUMIFS(Table169[Team 2 Goals],Table169[Team 2],$BC30,Table169[Team 1],EB$3)+SUMIFS(Table169[Team 1 Goals],Table169[Team 1],$BC30,Table169[Team 2],EB$3)</f>
        <v>0</v>
      </c>
      <c r="EC30" s="19">
        <f>SUMIFS(Table169[Team 2 Goals],Table169[Team 2],$BC30,Table169[Team 1],EC$3)+SUMIFS(Table169[Team 1 Goals],Table169[Team 1],$BC30,Table169[Team 2],EC$3)</f>
        <v>0</v>
      </c>
      <c r="ED30" s="19">
        <f>SUMIFS(Table169[Team 2 Goals],Table169[Team 2],$BC30,Table169[Team 1],ED$3)+SUMIFS(Table169[Team 1 Goals],Table169[Team 1],$BC30,Table169[Team 2],ED$3)</f>
        <v>0</v>
      </c>
      <c r="EE30" s="19">
        <f>SUMIFS(Table169[Team 2 Goals],Table169[Team 2],$BC30,Table169[Team 1],EE$3)+SUMIFS(Table169[Team 1 Goals],Table169[Team 1],$BC30,Table169[Team 2],EE$3)</f>
        <v>0</v>
      </c>
      <c r="EF30" s="19">
        <f>SUMIFS(Table169[Team 2 Goals],Table169[Team 2],$BC30,Table169[Team 1],EF$3)+SUMIFS(Table169[Team 1 Goals],Table169[Team 1],$BC30,Table169[Team 2],EF$3)</f>
        <v>0</v>
      </c>
      <c r="EG30" s="19">
        <f>SUMIFS(Table169[Team 2 Goals],Table169[Team 2],$BC30,Table169[Team 1],EG$3)+SUMIFS(Table169[Team 1 Goals],Table169[Team 1],$BC30,Table169[Team 2],EG$3)</f>
        <v>0</v>
      </c>
      <c r="EH30" s="19">
        <f>SUMIFS(Table169[Team 2 Goals],Table169[Team 2],$BC30,Table169[Team 1],EH$3)+SUMIFS(Table169[Team 1 Goals],Table169[Team 1],$BC30,Table169[Team 2],EH$3)</f>
        <v>0</v>
      </c>
      <c r="EI30" s="19">
        <f>SUMIFS(Table169[Team 2 Goals],Table169[Team 2],$BC30,Table169[Team 1],EI$3)+SUMIFS(Table169[Team 1 Goals],Table169[Team 1],$BC30,Table169[Team 2],EI$3)</f>
        <v>0</v>
      </c>
      <c r="EJ30" s="19">
        <f>SUMIFS(Table169[Team 2 Goals],Table169[Team 2],$BC30,Table169[Team 1],EJ$3)+SUMIFS(Table169[Team 1 Goals],Table169[Team 1],$BC30,Table169[Team 2],EJ$3)</f>
        <v>0</v>
      </c>
      <c r="EK30" s="19">
        <f>SUMIFS(Table169[Team 2 Goals],Table169[Team 2],$BC30,Table169[Team 1],EK$3)+SUMIFS(Table169[Team 1 Goals],Table169[Team 1],$BC30,Table169[Team 2],EK$3)</f>
        <v>0</v>
      </c>
      <c r="EL30" s="19">
        <f>SUMIFS(Table169[Team 2 Goals],Table169[Team 2],$BC30,Table169[Team 1],EL$3)+SUMIFS(Table169[Team 1 Goals],Table169[Team 1],$BC30,Table169[Team 2],EL$3)</f>
        <v>0</v>
      </c>
      <c r="EM30" s="19">
        <f>SUMIFS(Table169[Team 2 Goals],Table169[Team 2],$BC30,Table169[Team 1],EM$3)+SUMIFS(Table169[Team 1 Goals],Table169[Team 1],$BC30,Table169[Team 2],EM$3)</f>
        <v>0</v>
      </c>
      <c r="EN30" s="19">
        <f>SUMIFS(Table169[Team 2 Goals],Table169[Team 2],$BC30,Table169[Team 1],EN$3)+SUMIFS(Table169[Team 1 Goals],Table169[Team 1],$BC30,Table169[Team 2],EN$3)</f>
        <v>0</v>
      </c>
      <c r="EO30" s="19">
        <f>SUMIFS(Table169[Team 2 Goals],Table169[Team 2],$BC30,Table169[Team 1],EO$3)+SUMIFS(Table169[Team 1 Goals],Table169[Team 1],$BC30,Table169[Team 2],EO$3)</f>
        <v>0</v>
      </c>
      <c r="EP30" s="19">
        <f>SUMIFS(Table169[Team 2 Goals],Table169[Team 2],$BC30,Table169[Team 1],EP$3)+SUMIFS(Table169[Team 1 Goals],Table169[Team 1],$BC30,Table169[Team 2],EP$3)</f>
        <v>0</v>
      </c>
      <c r="EQ30" s="19">
        <f>SUMIFS(Table169[Team 2 Goals],Table169[Team 2],$BC30,Table169[Team 1],EQ$3)+SUMIFS(Table169[Team 1 Goals],Table169[Team 1],$BC30,Table169[Team 2],EQ$3)</f>
        <v>0</v>
      </c>
      <c r="ER30" s="19">
        <f>SUMIFS(Table169[Team 2 Goals],Table169[Team 2],$BC30,Table169[Team 1],ER$3)+SUMIFS(Table169[Team 1 Goals],Table169[Team 1],$BC30,Table169[Team 2],ER$3)</f>
        <v>0</v>
      </c>
      <c r="ES30" s="19">
        <f>SUMIFS(Table169[Team 2 Goals],Table169[Team 2],$BC30,Table169[Team 1],ES$3)+SUMIFS(Table169[Team 1 Goals],Table169[Team 1],$BC30,Table169[Team 2],ES$3)</f>
        <v>0</v>
      </c>
      <c r="ET30" s="19">
        <f>SUMIFS(Table169[Team 2 Goals],Table169[Team 2],$BC30,Table169[Team 1],ET$3)+SUMIFS(Table169[Team 1 Goals],Table169[Team 1],$BC30,Table169[Team 2],ET$3)</f>
        <v>0</v>
      </c>
      <c r="EU30" s="19">
        <f>SUMIFS(Table169[Team 2 Goals],Table169[Team 2],$BC30,Table169[Team 1],EU$3)+SUMIFS(Table169[Team 1 Goals],Table169[Team 1],$BC30,Table169[Team 2],EU$3)</f>
        <v>0</v>
      </c>
      <c r="EV30" s="19">
        <f>SUMIFS(Table169[Team 2 Goals],Table169[Team 2],$BC30,Table169[Team 1],EV$3)+SUMIFS(Table169[Team 1 Goals],Table169[Team 1],$BC30,Table169[Team 2],EV$3)</f>
        <v>0</v>
      </c>
      <c r="EW30" s="19">
        <f>SUMIFS(Table169[Team 2 Goals],Table169[Team 2],$BC30,Table169[Team 1],EW$3)+SUMIFS(Table169[Team 1 Goals],Table169[Team 1],$BC30,Table169[Team 2],EW$3)</f>
        <v>0</v>
      </c>
      <c r="EX30" s="19">
        <f>SUMIFS(Table169[Team 2 Goals],Table169[Team 2],$BC30,Table169[Team 1],EX$3)+SUMIFS(Table169[Team 1 Goals],Table169[Team 1],$BC30,Table169[Team 2],EX$3)</f>
        <v>0</v>
      </c>
      <c r="EY30" s="19">
        <f>SUMIFS(Table169[Team 2 Goals],Table169[Team 2],$BC30,Table169[Team 1],EY$3)+SUMIFS(Table169[Team 1 Goals],Table169[Team 1],$BC30,Table169[Team 2],EY$3)</f>
        <v>0</v>
      </c>
      <c r="FA30" s="72"/>
      <c r="FB30" s="72"/>
      <c r="FD30" s="20" t="str">
        <f>_xlfn.CONCAT(A9,A10,A11,A12,A13,A14,A15,A16)</f>
        <v/>
      </c>
    </row>
    <row r="31" spans="1:160" s="17" customFormat="1" ht="30" customHeight="1" x14ac:dyDescent="0.25">
      <c r="A31" s="70"/>
      <c r="B31" s="5">
        <v>28</v>
      </c>
      <c r="C31" s="5" t="s">
        <v>70</v>
      </c>
      <c r="D31" s="28">
        <v>44892</v>
      </c>
      <c r="E31" s="5" t="s">
        <v>12</v>
      </c>
      <c r="F31" s="29">
        <v>0.91666666666666663</v>
      </c>
      <c r="G31" s="30">
        <f t="shared" si="0"/>
        <v>44892.458333333328</v>
      </c>
      <c r="H31" s="5" t="s">
        <v>39</v>
      </c>
      <c r="I31" s="67"/>
      <c r="J31" s="5" t="str">
        <f>IF(Table169[[#This Row],[SCORE]]="","",IF(O31=P31,"Draw",IF(O31&gt;P31,K31,L31)))</f>
        <v/>
      </c>
      <c r="K31" s="17" t="str">
        <f>IF(Table169[[#This Row],[TEAMS]]="","",LEFT(H31,FIND(" -",H31,1)-1))</f>
        <v>Spain</v>
      </c>
      <c r="L31" s="17" t="str">
        <f>IF(Table169[[#This Row],[TEAMS]]="","",MID(H31,FIND("-",H31,1)+2,LEN(H31)-FIND("-",H31,1)+2))</f>
        <v>Germany</v>
      </c>
      <c r="M31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31" s="17" t="str">
        <f>IF(Table169[[#This Row],[Winner]]=Table169[[#This Row],[Team 1]],Table169[[#This Row],[Team 2]],IF(Table169[[#This Row],[Winner]]=Table169[[#This Row],[Team 2]],Table169[[#This Row],[Team 1]],""))</f>
        <v/>
      </c>
      <c r="O31" s="17" t="str">
        <f>IF(Table169[[#This Row],[SCORE]]="","",LEFT(I31,FIND(":",I31,1)-1)*1)</f>
        <v/>
      </c>
      <c r="P31" s="17" t="str">
        <f>IF(Table169[[#This Row],[SCORE]]="","",MID(I31,FIND(":",I31,1)+1,LEN(I31)-FIND(":",I31,1)+1)*1)</f>
        <v/>
      </c>
      <c r="Q31" s="17" t="str">
        <f>IF(OR(Table169[[#This Row],[Team 1 Goals]]="",Table169[[#This Row],[Team 2 Goals]]=""),"",Table169[[#This Row],[Team 1 Goals]]-Table169[[#This Row],[Team 2 Goals]])</f>
        <v/>
      </c>
      <c r="R31" s="17" t="str">
        <f>IF(OR(Table169[[#This Row],[Team 1 Goals]]="",Table169[[#This Row],[Team 2 Goals]]=""),"",Table169[[#This Row],[Team 2 Goals]]-Table169[[#This Row],[Team 1 Goals]])</f>
        <v/>
      </c>
      <c r="S31" s="17" t="str">
        <f>IF(Table169[[#This Row],[SCORE]]="","",IF(Table169[[#This Row],[WINNER / RESULT]]="Draw",1,IF(Table169[[#This Row],[WINNER / RESULT]]=Table169[[#This Row],[Team 1]],3,0)))</f>
        <v/>
      </c>
      <c r="T31" s="17" t="str">
        <f>IF(Table169[[#This Row],[SCORE]]="","",IF(Table169[[#This Row],[WINNER / RESULT]]="Draw",1,IF(Table169[[#This Row],[WINNER / RESULT]]=Table169[[#This Row],[Team 2]],3,0)))</f>
        <v/>
      </c>
      <c r="Z31" s="4" t="s">
        <v>70</v>
      </c>
      <c r="AA31" s="46">
        <v>2</v>
      </c>
      <c r="AB31" s="27" t="str">
        <f ca="1">IFERROR(INDEX(AJ:AJ,MATCH("2"&amp;Z31,AT:AT,0),1),"")</f>
        <v>Germany</v>
      </c>
      <c r="AC31" s="27" t="str">
        <f ca="1">IF(AB31="","",VLOOKUP(AB31,AJ:AO,2,FALSE)&amp;"-"&amp;VLOOKUP(AB31,AJ:AO,3,FALSE)&amp;"-"&amp;VLOOKUP(AB31,AJ:AO,4,FALSE))</f>
        <v>0-0-0</v>
      </c>
      <c r="AD31" s="27">
        <f ca="1">IF(AB31="","",VLOOKUP(AB31,AJ:AQ,8,FALSE))</f>
        <v>0</v>
      </c>
      <c r="AE31" s="47">
        <f ca="1">IF(AB31="","",VLOOKUP(AB31,AJ:AT,5,FALSE))</f>
        <v>0</v>
      </c>
      <c r="AI31" s="17" t="s">
        <v>121</v>
      </c>
      <c r="AJ31" s="17" t="s">
        <v>101</v>
      </c>
      <c r="AK31" s="17">
        <f>COUNTIF(Table169[Winner],AJ31)</f>
        <v>0</v>
      </c>
      <c r="AL31" s="17">
        <f>COUNTIFS(Table169[Team 2],AJ31,Table169[WINNER / RESULT],"Draw")+COUNTIFS(Table169[Team 1],AJ31,Table169[WINNER / RESULT],"Draw")</f>
        <v>0</v>
      </c>
      <c r="AM31" s="17">
        <f>COUNTIF(Table169[Loser],AJ31)</f>
        <v>0</v>
      </c>
      <c r="AN31" s="17">
        <f>AL31+(3*AK31)</f>
        <v>0</v>
      </c>
      <c r="AO31" s="17">
        <f>SUMIFS(Table169[Team 1 Goals],Table169[Team 1],AJ31)+SUMIFS(Table169[Team 2 Goals],Table169[Team 2],AJ31)</f>
        <v>0</v>
      </c>
      <c r="AP31" s="17">
        <f>SUMIFS(Table169[Team 2 Goals],Table169[Team 1],AJ31)+SUMIFS(Table169[Team 1 Goals],Table169[Team 2],AJ31)</f>
        <v>0</v>
      </c>
      <c r="AQ31" s="17">
        <f>AO31-AP31</f>
        <v>0</v>
      </c>
      <c r="AR31" s="17">
        <f ca="1">RANK(BA31,$BA$29:$BA$32,1)</f>
        <v>3</v>
      </c>
      <c r="AS31" s="17" t="str">
        <f t="shared" si="1"/>
        <v/>
      </c>
      <c r="AT31" s="17" t="str">
        <f ca="1">IF(AS31="",AR31&amp;AI31,AS31&amp;AI31)</f>
        <v>3F</v>
      </c>
      <c r="AU31" s="17">
        <f>RANK(AN31,AN29:AN32)+(RANK(AQ31,AQ29:AQ32)/10)+(RANK(AO31,AO29:AO32)/100)</f>
        <v>1.1100000000000001</v>
      </c>
      <c r="AV31" s="17">
        <f>RANK(AU31,$AU$29:$AU$32,1)</f>
        <v>1</v>
      </c>
      <c r="AW31" s="17" cm="1">
        <f t="array" aca="1" ref="AW31" ca="1">SUMPRODUCT((OFFSET($BD$3:$CI$3,MATCH($AJ31,$BC$4:$BC$35,0),0))*((IF($AV29=$AV31,$BD$3:$CI$3=$AJ29,0))+(IF($AV32=$AV31,$BD$3:$CI$3=$AJ32,0))+(IF($AV30=$AV31,$BD$3:$CI$3=$AJ30,0))))</f>
        <v>0</v>
      </c>
      <c r="AX31" s="17" cm="1">
        <f t="array" aca="1" ref="AX31" ca="1">SUMPRODUCT((OFFSET($CL$3:$DQ$3,MATCH($AJ31,$CK$4:$CK$35,0),0))*((IF($AV29=$AV31,$CL$3:$DQ$3=$AJ29,0))+(IF($AV32=$AV31,$CL$3:$DQ$3=$AJ32,0))+(IF($AV30=$AV31,$CL$3:$DQ$3=$AJ30,0))))</f>
        <v>0</v>
      </c>
      <c r="AY31" s="17" cm="1">
        <f t="array" aca="1" ref="AY31" ca="1">SUMPRODUCT((OFFSET($DT$3:$EY$3,MATCH($AJ31,$DS$4:$DS$35,0),0))*((IF($AV29=$AV31,$DT$3:$EY$3=$AJ29,0))+(IF($AV32=$AV31,$DT$3:$EY$3=$AJ32,0))+(IF($AV30=$AV31,$DT$3:$EY$3=$AJ30,0))))</f>
        <v>0</v>
      </c>
      <c r="AZ31" s="17">
        <f ca="1">(AW31/1000)+(AX31/10000)+(AY31/100000)+(ROW(AY30)/10000000)</f>
        <v>3.0000000000000001E-6</v>
      </c>
      <c r="BA31" s="17">
        <f ca="1">+AU31-AZ31</f>
        <v>1.1099970000000001</v>
      </c>
      <c r="BC31" s="17" t="s">
        <v>97</v>
      </c>
      <c r="BD31" s="19">
        <f>SUMIFS(Table169[Team 2 Points],Table169[Team 2],$BC31,Table169[Team 1],BD$3)+SUMIFS(Table169[Team 1 Points],Table169[Team 1],$BC31,Table169[Team 2],BD$3)</f>
        <v>0</v>
      </c>
      <c r="BE31" s="19">
        <f>SUMIFS(Table169[Team 2 Points],Table169[Team 2],$BC31,Table169[Team 1],BE$3)+SUMIFS(Table169[Team 1 Points],Table169[Team 1],$BC31,Table169[Team 2],BE$3)</f>
        <v>0</v>
      </c>
      <c r="BF31" s="19">
        <f>SUMIFS(Table169[Team 2 Points],Table169[Team 2],$BC31,Table169[Team 1],BF$3)+SUMIFS(Table169[Team 1 Points],Table169[Team 1],$BC31,Table169[Team 2],BF$3)</f>
        <v>0</v>
      </c>
      <c r="BG31" s="19">
        <f>SUMIFS(Table169[Team 2 Points],Table169[Team 2],$BC31,Table169[Team 1],BG$3)+SUMIFS(Table169[Team 1 Points],Table169[Team 1],$BC31,Table169[Team 2],BG$3)</f>
        <v>0</v>
      </c>
      <c r="BH31" s="19">
        <f>SUMIFS(Table169[Team 2 Points],Table169[Team 2],$BC31,Table169[Team 1],BH$3)+SUMIFS(Table169[Team 1 Points],Table169[Team 1],$BC31,Table169[Team 2],BH$3)</f>
        <v>0</v>
      </c>
      <c r="BI31" s="19">
        <f>SUMIFS(Table169[Team 2 Points],Table169[Team 2],$BC31,Table169[Team 1],BI$3)+SUMIFS(Table169[Team 1 Points],Table169[Team 1],$BC31,Table169[Team 2],BI$3)</f>
        <v>0</v>
      </c>
      <c r="BJ31" s="19">
        <f>SUMIFS(Table169[Team 2 Points],Table169[Team 2],$BC31,Table169[Team 1],BJ$3)+SUMIFS(Table169[Team 1 Points],Table169[Team 1],$BC31,Table169[Team 2],BJ$3)</f>
        <v>0</v>
      </c>
      <c r="BK31" s="19">
        <f>SUMIFS(Table169[Team 2 Points],Table169[Team 2],$BC31,Table169[Team 1],BK$3)+SUMIFS(Table169[Team 1 Points],Table169[Team 1],$BC31,Table169[Team 2],BK$3)</f>
        <v>0</v>
      </c>
      <c r="BL31" s="19">
        <f>SUMIFS(Table169[Team 2 Points],Table169[Team 2],$BC31,Table169[Team 1],BL$3)+SUMIFS(Table169[Team 1 Points],Table169[Team 1],$BC31,Table169[Team 2],BL$3)</f>
        <v>0</v>
      </c>
      <c r="BM31" s="19">
        <f>SUMIFS(Table169[Team 2 Points],Table169[Team 2],$BC31,Table169[Team 1],BM$3)+SUMIFS(Table169[Team 1 Points],Table169[Team 1],$BC31,Table169[Team 2],BM$3)</f>
        <v>0</v>
      </c>
      <c r="BN31" s="19">
        <f>SUMIFS(Table169[Team 2 Points],Table169[Team 2],$BC31,Table169[Team 1],BN$3)+SUMIFS(Table169[Team 1 Points],Table169[Team 1],$BC31,Table169[Team 2],BN$3)</f>
        <v>0</v>
      </c>
      <c r="BO31" s="19">
        <f>SUMIFS(Table169[Team 2 Points],Table169[Team 2],$BC31,Table169[Team 1],BO$3)+SUMIFS(Table169[Team 1 Points],Table169[Team 1],$BC31,Table169[Team 2],BO$3)</f>
        <v>0</v>
      </c>
      <c r="BP31" s="19">
        <f>SUMIFS(Table169[Team 2 Points],Table169[Team 2],$BC31,Table169[Team 1],BP$3)+SUMIFS(Table169[Team 1 Points],Table169[Team 1],$BC31,Table169[Team 2],BP$3)</f>
        <v>0</v>
      </c>
      <c r="BQ31" s="19">
        <f>SUMIFS(Table169[Team 2 Points],Table169[Team 2],$BC31,Table169[Team 1],BQ$3)+SUMIFS(Table169[Team 1 Points],Table169[Team 1],$BC31,Table169[Team 2],BQ$3)</f>
        <v>0</v>
      </c>
      <c r="BR31" s="19">
        <f>SUMIFS(Table169[Team 2 Points],Table169[Team 2],$BC31,Table169[Team 1],BR$3)+SUMIFS(Table169[Team 1 Points],Table169[Team 1],$BC31,Table169[Team 2],BR$3)</f>
        <v>0</v>
      </c>
      <c r="BS31" s="19">
        <f>SUMIFS(Table169[Team 2 Points],Table169[Team 2],$BC31,Table169[Team 1],BS$3)+SUMIFS(Table169[Team 1 Points],Table169[Team 1],$BC31,Table169[Team 2],BS$3)</f>
        <v>0</v>
      </c>
      <c r="BT31" s="19">
        <f>SUMIFS(Table169[Team 2 Points],Table169[Team 2],$BC31,Table169[Team 1],BT$3)+SUMIFS(Table169[Team 1 Points],Table169[Team 1],$BC31,Table169[Team 2],BT$3)</f>
        <v>0</v>
      </c>
      <c r="BU31" s="19">
        <f>SUMIFS(Table169[Team 2 Points],Table169[Team 2],$BC31,Table169[Team 1],BU$3)+SUMIFS(Table169[Team 1 Points],Table169[Team 1],$BC31,Table169[Team 2],BU$3)</f>
        <v>0</v>
      </c>
      <c r="BV31" s="19">
        <f>SUMIFS(Table169[Team 2 Points],Table169[Team 2],$BC31,Table169[Team 1],BV$3)+SUMIFS(Table169[Team 1 Points],Table169[Team 1],$BC31,Table169[Team 2],BV$3)</f>
        <v>0</v>
      </c>
      <c r="BW31" s="19">
        <f>SUMIFS(Table169[Team 2 Points],Table169[Team 2],$BC31,Table169[Team 1],BW$3)+SUMIFS(Table169[Team 1 Points],Table169[Team 1],$BC31,Table169[Team 2],BW$3)</f>
        <v>0</v>
      </c>
      <c r="BX31" s="19">
        <f>SUMIFS(Table169[Team 2 Points],Table169[Team 2],$BC31,Table169[Team 1],BX$3)+SUMIFS(Table169[Team 1 Points],Table169[Team 1],$BC31,Table169[Team 2],BX$3)</f>
        <v>0</v>
      </c>
      <c r="BY31" s="19">
        <f>SUMIFS(Table169[Team 2 Points],Table169[Team 2],$BC31,Table169[Team 1],BY$3)+SUMIFS(Table169[Team 1 Points],Table169[Team 1],$BC31,Table169[Team 2],BY$3)</f>
        <v>0</v>
      </c>
      <c r="BZ31" s="19">
        <f>SUMIFS(Table169[Team 2 Points],Table169[Team 2],$BC31,Table169[Team 1],BZ$3)+SUMIFS(Table169[Team 1 Points],Table169[Team 1],$BC31,Table169[Team 2],BZ$3)</f>
        <v>0</v>
      </c>
      <c r="CA31" s="19">
        <f>SUMIFS(Table169[Team 2 Points],Table169[Team 2],$BC31,Table169[Team 1],CA$3)+SUMIFS(Table169[Team 1 Points],Table169[Team 1],$BC31,Table169[Team 2],CA$3)</f>
        <v>0</v>
      </c>
      <c r="CB31" s="19">
        <f>SUMIFS(Table169[Team 2 Points],Table169[Team 2],$BC31,Table169[Team 1],CB$3)+SUMIFS(Table169[Team 1 Points],Table169[Team 1],$BC31,Table169[Team 2],CB$3)</f>
        <v>0</v>
      </c>
      <c r="CC31" s="19">
        <f>SUMIFS(Table169[Team 2 Points],Table169[Team 2],$BC31,Table169[Team 1],CC$3)+SUMIFS(Table169[Team 1 Points],Table169[Team 1],$BC31,Table169[Team 2],CC$3)</f>
        <v>0</v>
      </c>
      <c r="CD31" s="19">
        <f>SUMIFS(Table169[Team 2 Points],Table169[Team 2],$BC31,Table169[Team 1],CD$3)+SUMIFS(Table169[Team 1 Points],Table169[Team 1],$BC31,Table169[Team 2],CD$3)</f>
        <v>0</v>
      </c>
      <c r="CE31" s="19">
        <f>SUMIFS(Table169[Team 2 Points],Table169[Team 2],$BC31,Table169[Team 1],CE$3)+SUMIFS(Table169[Team 1 Points],Table169[Team 1],$BC31,Table169[Team 2],CE$3)</f>
        <v>0</v>
      </c>
      <c r="CF31" s="19">
        <f>SUMIFS(Table169[Team 2 Points],Table169[Team 2],$BC31,Table169[Team 1],CF$3)+SUMIFS(Table169[Team 1 Points],Table169[Team 1],$BC31,Table169[Team 2],CF$3)</f>
        <v>0</v>
      </c>
      <c r="CG31" s="19">
        <f>SUMIFS(Table169[Team 2 Points],Table169[Team 2],$BC31,Table169[Team 1],CG$3)+SUMIFS(Table169[Team 1 Points],Table169[Team 1],$BC31,Table169[Team 2],CG$3)</f>
        <v>0</v>
      </c>
      <c r="CH31" s="19">
        <f>SUMIFS(Table169[Team 2 Points],Table169[Team 2],$BC31,Table169[Team 1],CH$3)+SUMIFS(Table169[Team 1 Points],Table169[Team 1],$BC31,Table169[Team 2],CH$3)</f>
        <v>0</v>
      </c>
      <c r="CI31" s="19">
        <f>SUMIFS(Table169[Team 2 Points],Table169[Team 2],$BC31,Table169[Team 1],CI$3)+SUMIFS(Table169[Team 1 Points],Table169[Team 1],$BC31,Table169[Team 2],CI$3)</f>
        <v>0</v>
      </c>
      <c r="CK31" s="17" t="s">
        <v>97</v>
      </c>
      <c r="CL31" s="19">
        <f>SUMIFS(Table169[Team 2 GD],Table169[Team 2],$BC31,Table169[Team 1],CL$3)+SUMIFS(Table169[Team 1 GD],Table169[Team 1],$BC31,Table169[Team 2],CL$3)</f>
        <v>0</v>
      </c>
      <c r="CM31" s="19">
        <f>SUMIFS(Table169[Team 2 GD],Table169[Team 2],$BC31,Table169[Team 1],CM$3)+SUMIFS(Table169[Team 1 GD],Table169[Team 1],$BC31,Table169[Team 2],CM$3)</f>
        <v>0</v>
      </c>
      <c r="CN31" s="19">
        <f>SUMIFS(Table169[Team 2 GD],Table169[Team 2],$BC31,Table169[Team 1],CN$3)+SUMIFS(Table169[Team 1 GD],Table169[Team 1],$BC31,Table169[Team 2],CN$3)</f>
        <v>0</v>
      </c>
      <c r="CO31" s="19">
        <f>SUMIFS(Table169[Team 2 GD],Table169[Team 2],$BC31,Table169[Team 1],CO$3)+SUMIFS(Table169[Team 1 GD],Table169[Team 1],$BC31,Table169[Team 2],CO$3)</f>
        <v>0</v>
      </c>
      <c r="CP31" s="19">
        <f>SUMIFS(Table169[Team 2 GD],Table169[Team 2],$BC31,Table169[Team 1],CP$3)+SUMIFS(Table169[Team 1 GD],Table169[Team 1],$BC31,Table169[Team 2],CP$3)</f>
        <v>0</v>
      </c>
      <c r="CQ31" s="19">
        <f>SUMIFS(Table169[Team 2 GD],Table169[Team 2],$BC31,Table169[Team 1],CQ$3)+SUMIFS(Table169[Team 1 GD],Table169[Team 1],$BC31,Table169[Team 2],CQ$3)</f>
        <v>0</v>
      </c>
      <c r="CR31" s="19">
        <f>SUMIFS(Table169[Team 2 GD],Table169[Team 2],$BC31,Table169[Team 1],CR$3)+SUMIFS(Table169[Team 1 GD],Table169[Team 1],$BC31,Table169[Team 2],CR$3)</f>
        <v>0</v>
      </c>
      <c r="CS31" s="19">
        <f>SUMIFS(Table169[Team 2 GD],Table169[Team 2],$BC31,Table169[Team 1],CS$3)+SUMIFS(Table169[Team 1 GD],Table169[Team 1],$BC31,Table169[Team 2],CS$3)</f>
        <v>0</v>
      </c>
      <c r="CT31" s="19">
        <f>SUMIFS(Table169[Team 2 GD],Table169[Team 2],$BC31,Table169[Team 1],CT$3)+SUMIFS(Table169[Team 1 GD],Table169[Team 1],$BC31,Table169[Team 2],CT$3)</f>
        <v>0</v>
      </c>
      <c r="CU31" s="19">
        <f>SUMIFS(Table169[Team 2 GD],Table169[Team 2],$BC31,Table169[Team 1],CU$3)+SUMIFS(Table169[Team 1 GD],Table169[Team 1],$BC31,Table169[Team 2],CU$3)</f>
        <v>0</v>
      </c>
      <c r="CV31" s="19">
        <f>SUMIFS(Table169[Team 2 GD],Table169[Team 2],$BC31,Table169[Team 1],CV$3)+SUMIFS(Table169[Team 1 GD],Table169[Team 1],$BC31,Table169[Team 2],CV$3)</f>
        <v>0</v>
      </c>
      <c r="CW31" s="19">
        <f>SUMIFS(Table169[Team 2 GD],Table169[Team 2],$BC31,Table169[Team 1],CW$3)+SUMIFS(Table169[Team 1 GD],Table169[Team 1],$BC31,Table169[Team 2],CW$3)</f>
        <v>0</v>
      </c>
      <c r="CX31" s="19">
        <f>SUMIFS(Table169[Team 2 GD],Table169[Team 2],$BC31,Table169[Team 1],CX$3)+SUMIFS(Table169[Team 1 GD],Table169[Team 1],$BC31,Table169[Team 2],CX$3)</f>
        <v>0</v>
      </c>
      <c r="CY31" s="19">
        <f>SUMIFS(Table169[Team 2 GD],Table169[Team 2],$BC31,Table169[Team 1],CY$3)+SUMIFS(Table169[Team 1 GD],Table169[Team 1],$BC31,Table169[Team 2],CY$3)</f>
        <v>0</v>
      </c>
      <c r="CZ31" s="19">
        <f>SUMIFS(Table169[Team 2 GD],Table169[Team 2],$BC31,Table169[Team 1],CZ$3)+SUMIFS(Table169[Team 1 GD],Table169[Team 1],$BC31,Table169[Team 2],CZ$3)</f>
        <v>0</v>
      </c>
      <c r="DA31" s="19">
        <f>SUMIFS(Table169[Team 2 GD],Table169[Team 2],$BC31,Table169[Team 1],DA$3)+SUMIFS(Table169[Team 1 GD],Table169[Team 1],$BC31,Table169[Team 2],DA$3)</f>
        <v>0</v>
      </c>
      <c r="DB31" s="19">
        <f>SUMIFS(Table169[Team 2 GD],Table169[Team 2],$BC31,Table169[Team 1],DB$3)+SUMIFS(Table169[Team 1 GD],Table169[Team 1],$BC31,Table169[Team 2],DB$3)</f>
        <v>0</v>
      </c>
      <c r="DC31" s="19">
        <f>SUMIFS(Table169[Team 2 GD],Table169[Team 2],$BC31,Table169[Team 1],DC$3)+SUMIFS(Table169[Team 1 GD],Table169[Team 1],$BC31,Table169[Team 2],DC$3)</f>
        <v>0</v>
      </c>
      <c r="DD31" s="19">
        <f>SUMIFS(Table169[Team 2 GD],Table169[Team 2],$BC31,Table169[Team 1],DD$3)+SUMIFS(Table169[Team 1 GD],Table169[Team 1],$BC31,Table169[Team 2],DD$3)</f>
        <v>0</v>
      </c>
      <c r="DE31" s="19">
        <f>SUMIFS(Table169[Team 2 GD],Table169[Team 2],$BC31,Table169[Team 1],DE$3)+SUMIFS(Table169[Team 1 GD],Table169[Team 1],$BC31,Table169[Team 2],DE$3)</f>
        <v>0</v>
      </c>
      <c r="DF31" s="19">
        <f>SUMIFS(Table169[Team 2 GD],Table169[Team 2],$BC31,Table169[Team 1],DF$3)+SUMIFS(Table169[Team 1 GD],Table169[Team 1],$BC31,Table169[Team 2],DF$3)</f>
        <v>0</v>
      </c>
      <c r="DG31" s="19">
        <f>SUMIFS(Table169[Team 2 GD],Table169[Team 2],$BC31,Table169[Team 1],DG$3)+SUMIFS(Table169[Team 1 GD],Table169[Team 1],$BC31,Table169[Team 2],DG$3)</f>
        <v>0</v>
      </c>
      <c r="DH31" s="19">
        <f>SUMIFS(Table169[Team 2 GD],Table169[Team 2],$BC31,Table169[Team 1],DH$3)+SUMIFS(Table169[Team 1 GD],Table169[Team 1],$BC31,Table169[Team 2],DH$3)</f>
        <v>0</v>
      </c>
      <c r="DI31" s="19">
        <f>SUMIFS(Table169[Team 2 GD],Table169[Team 2],$BC31,Table169[Team 1],DI$3)+SUMIFS(Table169[Team 1 GD],Table169[Team 1],$BC31,Table169[Team 2],DI$3)</f>
        <v>0</v>
      </c>
      <c r="DJ31" s="19">
        <f>SUMIFS(Table169[Team 2 GD],Table169[Team 2],$BC31,Table169[Team 1],DJ$3)+SUMIFS(Table169[Team 1 GD],Table169[Team 1],$BC31,Table169[Team 2],DJ$3)</f>
        <v>0</v>
      </c>
      <c r="DK31" s="19">
        <f>SUMIFS(Table169[Team 2 GD],Table169[Team 2],$BC31,Table169[Team 1],DK$3)+SUMIFS(Table169[Team 1 GD],Table169[Team 1],$BC31,Table169[Team 2],DK$3)</f>
        <v>0</v>
      </c>
      <c r="DL31" s="19">
        <f>SUMIFS(Table169[Team 2 GD],Table169[Team 2],$BC31,Table169[Team 1],DL$3)+SUMIFS(Table169[Team 1 GD],Table169[Team 1],$BC31,Table169[Team 2],DL$3)</f>
        <v>0</v>
      </c>
      <c r="DM31" s="19">
        <f>SUMIFS(Table169[Team 2 GD],Table169[Team 2],$BC31,Table169[Team 1],DM$3)+SUMIFS(Table169[Team 1 GD],Table169[Team 1],$BC31,Table169[Team 2],DM$3)</f>
        <v>0</v>
      </c>
      <c r="DN31" s="19">
        <f>SUMIFS(Table169[Team 2 GD],Table169[Team 2],$BC31,Table169[Team 1],DN$3)+SUMIFS(Table169[Team 1 GD],Table169[Team 1],$BC31,Table169[Team 2],DN$3)</f>
        <v>0</v>
      </c>
      <c r="DO31" s="19">
        <f>SUMIFS(Table169[Team 2 GD],Table169[Team 2],$BC31,Table169[Team 1],DO$3)+SUMIFS(Table169[Team 1 GD],Table169[Team 1],$BC31,Table169[Team 2],DO$3)</f>
        <v>0</v>
      </c>
      <c r="DP31" s="19">
        <f>SUMIFS(Table169[Team 2 GD],Table169[Team 2],$BC31,Table169[Team 1],DP$3)+SUMIFS(Table169[Team 1 GD],Table169[Team 1],$BC31,Table169[Team 2],DP$3)</f>
        <v>0</v>
      </c>
      <c r="DQ31" s="19">
        <f>SUMIFS(Table169[Team 2 GD],Table169[Team 2],$BC31,Table169[Team 1],DQ$3)+SUMIFS(Table169[Team 1 GD],Table169[Team 1],$BC31,Table169[Team 2],DQ$3)</f>
        <v>0</v>
      </c>
      <c r="DS31" s="17" t="s">
        <v>97</v>
      </c>
      <c r="DT31" s="19">
        <f>SUMIFS(Table169[Team 2 Goals],Table169[Team 2],$BC31,Table169[Team 1],DT$3)+SUMIFS(Table169[Team 1 Goals],Table169[Team 1],$BC31,Table169[Team 2],DT$3)</f>
        <v>0</v>
      </c>
      <c r="DU31" s="19">
        <f>SUMIFS(Table169[Team 2 Goals],Table169[Team 2],$BC31,Table169[Team 1],DU$3)+SUMIFS(Table169[Team 1 Goals],Table169[Team 1],$BC31,Table169[Team 2],DU$3)</f>
        <v>0</v>
      </c>
      <c r="DV31" s="19">
        <f>SUMIFS(Table169[Team 2 Goals],Table169[Team 2],$BC31,Table169[Team 1],DV$3)+SUMIFS(Table169[Team 1 Goals],Table169[Team 1],$BC31,Table169[Team 2],DV$3)</f>
        <v>0</v>
      </c>
      <c r="DW31" s="19">
        <f>SUMIFS(Table169[Team 2 Goals],Table169[Team 2],$BC31,Table169[Team 1],DW$3)+SUMIFS(Table169[Team 1 Goals],Table169[Team 1],$BC31,Table169[Team 2],DW$3)</f>
        <v>0</v>
      </c>
      <c r="DX31" s="19">
        <f>SUMIFS(Table169[Team 2 Goals],Table169[Team 2],$BC31,Table169[Team 1],DX$3)+SUMIFS(Table169[Team 1 Goals],Table169[Team 1],$BC31,Table169[Team 2],DX$3)</f>
        <v>0</v>
      </c>
      <c r="DY31" s="19">
        <f>SUMIFS(Table169[Team 2 Goals],Table169[Team 2],$BC31,Table169[Team 1],DY$3)+SUMIFS(Table169[Team 1 Goals],Table169[Team 1],$BC31,Table169[Team 2],DY$3)</f>
        <v>0</v>
      </c>
      <c r="DZ31" s="19">
        <f>SUMIFS(Table169[Team 2 Goals],Table169[Team 2],$BC31,Table169[Team 1],DZ$3)+SUMIFS(Table169[Team 1 Goals],Table169[Team 1],$BC31,Table169[Team 2],DZ$3)</f>
        <v>0</v>
      </c>
      <c r="EA31" s="19">
        <f>SUMIFS(Table169[Team 2 Goals],Table169[Team 2],$BC31,Table169[Team 1],EA$3)+SUMIFS(Table169[Team 1 Goals],Table169[Team 1],$BC31,Table169[Team 2],EA$3)</f>
        <v>0</v>
      </c>
      <c r="EB31" s="19">
        <f>SUMIFS(Table169[Team 2 Goals],Table169[Team 2],$BC31,Table169[Team 1],EB$3)+SUMIFS(Table169[Team 1 Goals],Table169[Team 1],$BC31,Table169[Team 2],EB$3)</f>
        <v>0</v>
      </c>
      <c r="EC31" s="19">
        <f>SUMIFS(Table169[Team 2 Goals],Table169[Team 2],$BC31,Table169[Team 1],EC$3)+SUMIFS(Table169[Team 1 Goals],Table169[Team 1],$BC31,Table169[Team 2],EC$3)</f>
        <v>0</v>
      </c>
      <c r="ED31" s="19">
        <f>SUMIFS(Table169[Team 2 Goals],Table169[Team 2],$BC31,Table169[Team 1],ED$3)+SUMIFS(Table169[Team 1 Goals],Table169[Team 1],$BC31,Table169[Team 2],ED$3)</f>
        <v>0</v>
      </c>
      <c r="EE31" s="19">
        <f>SUMIFS(Table169[Team 2 Goals],Table169[Team 2],$BC31,Table169[Team 1],EE$3)+SUMIFS(Table169[Team 1 Goals],Table169[Team 1],$BC31,Table169[Team 2],EE$3)</f>
        <v>0</v>
      </c>
      <c r="EF31" s="19">
        <f>SUMIFS(Table169[Team 2 Goals],Table169[Team 2],$BC31,Table169[Team 1],EF$3)+SUMIFS(Table169[Team 1 Goals],Table169[Team 1],$BC31,Table169[Team 2],EF$3)</f>
        <v>0</v>
      </c>
      <c r="EG31" s="19">
        <f>SUMIFS(Table169[Team 2 Goals],Table169[Team 2],$BC31,Table169[Team 1],EG$3)+SUMIFS(Table169[Team 1 Goals],Table169[Team 1],$BC31,Table169[Team 2],EG$3)</f>
        <v>0</v>
      </c>
      <c r="EH31" s="19">
        <f>SUMIFS(Table169[Team 2 Goals],Table169[Team 2],$BC31,Table169[Team 1],EH$3)+SUMIFS(Table169[Team 1 Goals],Table169[Team 1],$BC31,Table169[Team 2],EH$3)</f>
        <v>0</v>
      </c>
      <c r="EI31" s="19">
        <f>SUMIFS(Table169[Team 2 Goals],Table169[Team 2],$BC31,Table169[Team 1],EI$3)+SUMIFS(Table169[Team 1 Goals],Table169[Team 1],$BC31,Table169[Team 2],EI$3)</f>
        <v>0</v>
      </c>
      <c r="EJ31" s="19">
        <f>SUMIFS(Table169[Team 2 Goals],Table169[Team 2],$BC31,Table169[Team 1],EJ$3)+SUMIFS(Table169[Team 1 Goals],Table169[Team 1],$BC31,Table169[Team 2],EJ$3)</f>
        <v>0</v>
      </c>
      <c r="EK31" s="19">
        <f>SUMIFS(Table169[Team 2 Goals],Table169[Team 2],$BC31,Table169[Team 1],EK$3)+SUMIFS(Table169[Team 1 Goals],Table169[Team 1],$BC31,Table169[Team 2],EK$3)</f>
        <v>0</v>
      </c>
      <c r="EL31" s="19">
        <f>SUMIFS(Table169[Team 2 Goals],Table169[Team 2],$BC31,Table169[Team 1],EL$3)+SUMIFS(Table169[Team 1 Goals],Table169[Team 1],$BC31,Table169[Team 2],EL$3)</f>
        <v>0</v>
      </c>
      <c r="EM31" s="19">
        <f>SUMIFS(Table169[Team 2 Goals],Table169[Team 2],$BC31,Table169[Team 1],EM$3)+SUMIFS(Table169[Team 1 Goals],Table169[Team 1],$BC31,Table169[Team 2],EM$3)</f>
        <v>0</v>
      </c>
      <c r="EN31" s="19">
        <f>SUMIFS(Table169[Team 2 Goals],Table169[Team 2],$BC31,Table169[Team 1],EN$3)+SUMIFS(Table169[Team 1 Goals],Table169[Team 1],$BC31,Table169[Team 2],EN$3)</f>
        <v>0</v>
      </c>
      <c r="EO31" s="19">
        <f>SUMIFS(Table169[Team 2 Goals],Table169[Team 2],$BC31,Table169[Team 1],EO$3)+SUMIFS(Table169[Team 1 Goals],Table169[Team 1],$BC31,Table169[Team 2],EO$3)</f>
        <v>0</v>
      </c>
      <c r="EP31" s="19">
        <f>SUMIFS(Table169[Team 2 Goals],Table169[Team 2],$BC31,Table169[Team 1],EP$3)+SUMIFS(Table169[Team 1 Goals],Table169[Team 1],$BC31,Table169[Team 2],EP$3)</f>
        <v>0</v>
      </c>
      <c r="EQ31" s="19">
        <f>SUMIFS(Table169[Team 2 Goals],Table169[Team 2],$BC31,Table169[Team 1],EQ$3)+SUMIFS(Table169[Team 1 Goals],Table169[Team 1],$BC31,Table169[Team 2],EQ$3)</f>
        <v>0</v>
      </c>
      <c r="ER31" s="19">
        <f>SUMIFS(Table169[Team 2 Goals],Table169[Team 2],$BC31,Table169[Team 1],ER$3)+SUMIFS(Table169[Team 1 Goals],Table169[Team 1],$BC31,Table169[Team 2],ER$3)</f>
        <v>0</v>
      </c>
      <c r="ES31" s="19">
        <f>SUMIFS(Table169[Team 2 Goals],Table169[Team 2],$BC31,Table169[Team 1],ES$3)+SUMIFS(Table169[Team 1 Goals],Table169[Team 1],$BC31,Table169[Team 2],ES$3)</f>
        <v>0</v>
      </c>
      <c r="ET31" s="19">
        <f>SUMIFS(Table169[Team 2 Goals],Table169[Team 2],$BC31,Table169[Team 1],ET$3)+SUMIFS(Table169[Team 1 Goals],Table169[Team 1],$BC31,Table169[Team 2],ET$3)</f>
        <v>0</v>
      </c>
      <c r="EU31" s="19">
        <f>SUMIFS(Table169[Team 2 Goals],Table169[Team 2],$BC31,Table169[Team 1],EU$3)+SUMIFS(Table169[Team 1 Goals],Table169[Team 1],$BC31,Table169[Team 2],EU$3)</f>
        <v>0</v>
      </c>
      <c r="EV31" s="19">
        <f>SUMIFS(Table169[Team 2 Goals],Table169[Team 2],$BC31,Table169[Team 1],EV$3)+SUMIFS(Table169[Team 1 Goals],Table169[Team 1],$BC31,Table169[Team 2],EV$3)</f>
        <v>0</v>
      </c>
      <c r="EW31" s="19">
        <f>SUMIFS(Table169[Team 2 Goals],Table169[Team 2],$BC31,Table169[Team 1],EW$3)+SUMIFS(Table169[Team 1 Goals],Table169[Team 1],$BC31,Table169[Team 2],EW$3)</f>
        <v>0</v>
      </c>
      <c r="EX31" s="19">
        <f>SUMIFS(Table169[Team 2 Goals],Table169[Team 2],$BC31,Table169[Team 1],EX$3)+SUMIFS(Table169[Team 1 Goals],Table169[Team 1],$BC31,Table169[Team 2],EX$3)</f>
        <v>0</v>
      </c>
      <c r="EY31" s="19">
        <f>SUMIFS(Table169[Team 2 Goals],Table169[Team 2],$BC31,Table169[Team 1],EY$3)+SUMIFS(Table169[Team 1 Goals],Table169[Team 1],$BC31,Table169[Team 2],EY$3)</f>
        <v>0</v>
      </c>
      <c r="FA31" s="72"/>
      <c r="FB31" s="72"/>
    </row>
    <row r="32" spans="1:160" s="17" customFormat="1" ht="30" customHeight="1" x14ac:dyDescent="0.25">
      <c r="A32" s="70"/>
      <c r="B32" s="5">
        <v>29</v>
      </c>
      <c r="C32" s="5" t="s">
        <v>122</v>
      </c>
      <c r="D32" s="28">
        <v>44893</v>
      </c>
      <c r="E32" s="5" t="s">
        <v>18</v>
      </c>
      <c r="F32" s="29">
        <v>0.54166666666666663</v>
      </c>
      <c r="G32" s="30">
        <f t="shared" si="0"/>
        <v>44893.083333333328</v>
      </c>
      <c r="H32" s="5" t="s">
        <v>45</v>
      </c>
      <c r="I32" s="67"/>
      <c r="J32" s="5" t="str">
        <f>IF(Table169[[#This Row],[SCORE]]="","",IF(O32=P32,"Draw",IF(O32&gt;P32,K32,L32)))</f>
        <v/>
      </c>
      <c r="K32" s="17" t="str">
        <f>IF(Table169[[#This Row],[TEAMS]]="","",LEFT(H32,FIND(" -",H32,1)-1))</f>
        <v>Cameroon</v>
      </c>
      <c r="L32" s="17" t="str">
        <f>IF(Table169[[#This Row],[TEAMS]]="","",MID(H32,FIND("-",H32,1)+2,LEN(H32)-FIND("-",H32,1)+2))</f>
        <v>Serbia</v>
      </c>
      <c r="M32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32" s="17" t="str">
        <f>IF(Table169[[#This Row],[Winner]]=Table169[[#This Row],[Team 1]],Table169[[#This Row],[Team 2]],IF(Table169[[#This Row],[Winner]]=Table169[[#This Row],[Team 2]],Table169[[#This Row],[Team 1]],""))</f>
        <v/>
      </c>
      <c r="O32" s="17" t="str">
        <f>IF(Table169[[#This Row],[SCORE]]="","",LEFT(I32,FIND(":",I32,1)-1)*1)</f>
        <v/>
      </c>
      <c r="P32" s="17" t="str">
        <f>IF(Table169[[#This Row],[SCORE]]="","",MID(I32,FIND(":",I32,1)+1,LEN(I32)-FIND(":",I32,1)+1)*1)</f>
        <v/>
      </c>
      <c r="Q32" s="17" t="str">
        <f>IF(OR(Table169[[#This Row],[Team 1 Goals]]="",Table169[[#This Row],[Team 2 Goals]]=""),"",Table169[[#This Row],[Team 1 Goals]]-Table169[[#This Row],[Team 2 Goals]])</f>
        <v/>
      </c>
      <c r="R32" s="17" t="str">
        <f>IF(OR(Table169[[#This Row],[Team 1 Goals]]="",Table169[[#This Row],[Team 2 Goals]]=""),"",Table169[[#This Row],[Team 2 Goals]]-Table169[[#This Row],[Team 1 Goals]])</f>
        <v/>
      </c>
      <c r="S32" s="17" t="str">
        <f>IF(Table169[[#This Row],[SCORE]]="","",IF(Table169[[#This Row],[WINNER / RESULT]]="Draw",1,IF(Table169[[#This Row],[WINNER / RESULT]]=Table169[[#This Row],[Team 1]],3,0)))</f>
        <v/>
      </c>
      <c r="T32" s="17" t="str">
        <f>IF(Table169[[#This Row],[SCORE]]="","",IF(Table169[[#This Row],[WINNER / RESULT]]="Draw",1,IF(Table169[[#This Row],[WINNER / RESULT]]=Table169[[#This Row],[Team 2]],3,0)))</f>
        <v/>
      </c>
      <c r="Z32" s="4" t="s">
        <v>70</v>
      </c>
      <c r="AA32" s="48">
        <v>3</v>
      </c>
      <c r="AB32" s="49" t="str">
        <f ca="1">IFERROR(INDEX(AJ:AJ,MATCH("3"&amp;Z32,AT:AT,0),1),"")</f>
        <v>Japan</v>
      </c>
      <c r="AC32" s="49" t="str">
        <f ca="1">IF(AB32="","",VLOOKUP(AB32,AJ:AO,2,FALSE)&amp;"-"&amp;VLOOKUP(AB32,AJ:AO,3,FALSE)&amp;"-"&amp;VLOOKUP(AB32,AJ:AO,4,FALSE))</f>
        <v>0-0-0</v>
      </c>
      <c r="AD32" s="49">
        <f ca="1">IF(AB32="","",VLOOKUP(AB32,AJ:AQ,8,FALSE))</f>
        <v>0</v>
      </c>
      <c r="AE32" s="50">
        <f ca="1">IF(AB32="","",VLOOKUP(AB32,AJ:AT,5,FALSE))</f>
        <v>0</v>
      </c>
      <c r="AI32" s="17" t="s">
        <v>121</v>
      </c>
      <c r="AJ32" s="17" t="s">
        <v>90</v>
      </c>
      <c r="AK32" s="17">
        <f>COUNTIF(Table169[Winner],AJ32)</f>
        <v>0</v>
      </c>
      <c r="AL32" s="17">
        <f>COUNTIFS(Table169[Team 2],AJ32,Table169[WINNER / RESULT],"Draw")+COUNTIFS(Table169[Team 1],AJ32,Table169[WINNER / RESULT],"Draw")</f>
        <v>0</v>
      </c>
      <c r="AM32" s="17">
        <f>COUNTIF(Table169[Loser],AJ32)</f>
        <v>0</v>
      </c>
      <c r="AN32" s="17">
        <f>AL32+(3*AK32)</f>
        <v>0</v>
      </c>
      <c r="AO32" s="17">
        <f>SUMIFS(Table169[Team 1 Goals],Table169[Team 1],AJ32)+SUMIFS(Table169[Team 2 Goals],Table169[Team 2],AJ32)</f>
        <v>0</v>
      </c>
      <c r="AP32" s="17">
        <f>SUMIFS(Table169[Team 2 Goals],Table169[Team 1],AJ32)+SUMIFS(Table169[Team 1 Goals],Table169[Team 2],AJ32)</f>
        <v>0</v>
      </c>
      <c r="AQ32" s="17">
        <f>AO32-AP32</f>
        <v>0</v>
      </c>
      <c r="AR32" s="17">
        <f ca="1">RANK(BA32,$BA$29:$BA$32,1)</f>
        <v>4</v>
      </c>
      <c r="AS32" s="17" t="str">
        <f t="shared" si="1"/>
        <v/>
      </c>
      <c r="AT32" s="17" t="str">
        <f ca="1">IF(AS32="",AR32&amp;AI32,AS32&amp;AI32)</f>
        <v>4F</v>
      </c>
      <c r="AU32" s="17">
        <f>RANK(AN32,AN29:AN32)+(RANK(AQ32,AQ29:AQ32)/10)+(RANK(AO32,AO29:AO32)/100)</f>
        <v>1.1100000000000001</v>
      </c>
      <c r="AV32" s="17">
        <f>RANK(AU32,$AU$29:$AU$32,1)</f>
        <v>1</v>
      </c>
      <c r="AW32" s="17" cm="1">
        <f t="array" aca="1" ref="AW32" ca="1">SUMPRODUCT((OFFSET($BD$3:$CI$3,MATCH($AJ32,$BC$4:$BC$35,0),0))*((IF($AV30=$AV32,$BD$3:$CI$3=$AJ30,0))+(IF($AV29=$AV32,$BD$3:$CI$3=$AJ29,0))+(IF($AV31=$AV32,$BD$3:$CI$3=$AJ31,0))))</f>
        <v>0</v>
      </c>
      <c r="AX32" s="17" cm="1">
        <f t="array" aca="1" ref="AX32" ca="1">SUMPRODUCT((OFFSET($CL$3:$DQ$3,MATCH($AJ32,$CK$4:$CK$35,0),0))*((IF($AV30=$AV32,$CL$3:$DQ$3=$AJ30,0))+(IF($AV29=$AV32,$CL$3:$DQ$3=$AJ29,0))+(IF($AV31=$AV32,$CL$3:$DQ$3=$AJ31,0))))</f>
        <v>0</v>
      </c>
      <c r="AY32" s="17" cm="1">
        <f t="array" aca="1" ref="AY32" ca="1">SUMPRODUCT((OFFSET($DT$3:$EY$3,MATCH($AJ32,$DS$4:$DS$35,0),0))*((IF($AV30=$AV32,$DT$3:$EY$3=$AJ30,0))+(IF($AV29=$AV32,$DT$3:$EY$3=$AJ29,0))+(IF($AV31=$AV32,$DT$3:$EY$3=$AJ31,0))))</f>
        <v>0</v>
      </c>
      <c r="AZ32" s="17">
        <f ca="1">(AW32/1000)+(AX32/10000)+(AY32/100000)+(ROW(AY29)/10000000)</f>
        <v>2.9000000000000002E-6</v>
      </c>
      <c r="BA32" s="17">
        <f ca="1">+AU32-AZ32</f>
        <v>1.1099971000000002</v>
      </c>
      <c r="BC32" s="17" t="s">
        <v>100</v>
      </c>
      <c r="BD32" s="19">
        <f>SUMIFS(Table169[Team 2 Points],Table169[Team 2],$BC32,Table169[Team 1],BD$3)+SUMIFS(Table169[Team 1 Points],Table169[Team 1],$BC32,Table169[Team 2],BD$3)</f>
        <v>0</v>
      </c>
      <c r="BE32" s="19">
        <f>SUMIFS(Table169[Team 2 Points],Table169[Team 2],$BC32,Table169[Team 1],BE$3)+SUMIFS(Table169[Team 1 Points],Table169[Team 1],$BC32,Table169[Team 2],BE$3)</f>
        <v>0</v>
      </c>
      <c r="BF32" s="19">
        <f>SUMIFS(Table169[Team 2 Points],Table169[Team 2],$BC32,Table169[Team 1],BF$3)+SUMIFS(Table169[Team 1 Points],Table169[Team 1],$BC32,Table169[Team 2],BF$3)</f>
        <v>0</v>
      </c>
      <c r="BG32" s="19">
        <f>SUMIFS(Table169[Team 2 Points],Table169[Team 2],$BC32,Table169[Team 1],BG$3)+SUMIFS(Table169[Team 1 Points],Table169[Team 1],$BC32,Table169[Team 2],BG$3)</f>
        <v>0</v>
      </c>
      <c r="BH32" s="19">
        <f>SUMIFS(Table169[Team 2 Points],Table169[Team 2],$BC32,Table169[Team 1],BH$3)+SUMIFS(Table169[Team 1 Points],Table169[Team 1],$BC32,Table169[Team 2],BH$3)</f>
        <v>0</v>
      </c>
      <c r="BI32" s="19">
        <f>SUMIFS(Table169[Team 2 Points],Table169[Team 2],$BC32,Table169[Team 1],BI$3)+SUMIFS(Table169[Team 1 Points],Table169[Team 1],$BC32,Table169[Team 2],BI$3)</f>
        <v>0</v>
      </c>
      <c r="BJ32" s="19">
        <f>SUMIFS(Table169[Team 2 Points],Table169[Team 2],$BC32,Table169[Team 1],BJ$3)+SUMIFS(Table169[Team 1 Points],Table169[Team 1],$BC32,Table169[Team 2],BJ$3)</f>
        <v>0</v>
      </c>
      <c r="BK32" s="19">
        <f>SUMIFS(Table169[Team 2 Points],Table169[Team 2],$BC32,Table169[Team 1],BK$3)+SUMIFS(Table169[Team 1 Points],Table169[Team 1],$BC32,Table169[Team 2],BK$3)</f>
        <v>0</v>
      </c>
      <c r="BL32" s="19">
        <f>SUMIFS(Table169[Team 2 Points],Table169[Team 2],$BC32,Table169[Team 1],BL$3)+SUMIFS(Table169[Team 1 Points],Table169[Team 1],$BC32,Table169[Team 2],BL$3)</f>
        <v>0</v>
      </c>
      <c r="BM32" s="19">
        <f>SUMIFS(Table169[Team 2 Points],Table169[Team 2],$BC32,Table169[Team 1],BM$3)+SUMIFS(Table169[Team 1 Points],Table169[Team 1],$BC32,Table169[Team 2],BM$3)</f>
        <v>0</v>
      </c>
      <c r="BN32" s="19">
        <f>SUMIFS(Table169[Team 2 Points],Table169[Team 2],$BC32,Table169[Team 1],BN$3)+SUMIFS(Table169[Team 1 Points],Table169[Team 1],$BC32,Table169[Team 2],BN$3)</f>
        <v>0</v>
      </c>
      <c r="BO32" s="19">
        <f>SUMIFS(Table169[Team 2 Points],Table169[Team 2],$BC32,Table169[Team 1],BO$3)+SUMIFS(Table169[Team 1 Points],Table169[Team 1],$BC32,Table169[Team 2],BO$3)</f>
        <v>0</v>
      </c>
      <c r="BP32" s="19">
        <f>SUMIFS(Table169[Team 2 Points],Table169[Team 2],$BC32,Table169[Team 1],BP$3)+SUMIFS(Table169[Team 1 Points],Table169[Team 1],$BC32,Table169[Team 2],BP$3)</f>
        <v>0</v>
      </c>
      <c r="BQ32" s="19">
        <f>SUMIFS(Table169[Team 2 Points],Table169[Team 2],$BC32,Table169[Team 1],BQ$3)+SUMIFS(Table169[Team 1 Points],Table169[Team 1],$BC32,Table169[Team 2],BQ$3)</f>
        <v>0</v>
      </c>
      <c r="BR32" s="19">
        <f>SUMIFS(Table169[Team 2 Points],Table169[Team 2],$BC32,Table169[Team 1],BR$3)+SUMIFS(Table169[Team 1 Points],Table169[Team 1],$BC32,Table169[Team 2],BR$3)</f>
        <v>0</v>
      </c>
      <c r="BS32" s="19">
        <f>SUMIFS(Table169[Team 2 Points],Table169[Team 2],$BC32,Table169[Team 1],BS$3)+SUMIFS(Table169[Team 1 Points],Table169[Team 1],$BC32,Table169[Team 2],BS$3)</f>
        <v>0</v>
      </c>
      <c r="BT32" s="19">
        <f>SUMIFS(Table169[Team 2 Points],Table169[Team 2],$BC32,Table169[Team 1],BT$3)+SUMIFS(Table169[Team 1 Points],Table169[Team 1],$BC32,Table169[Team 2],BT$3)</f>
        <v>0</v>
      </c>
      <c r="BU32" s="19">
        <f>SUMIFS(Table169[Team 2 Points],Table169[Team 2],$BC32,Table169[Team 1],BU$3)+SUMIFS(Table169[Team 1 Points],Table169[Team 1],$BC32,Table169[Team 2],BU$3)</f>
        <v>0</v>
      </c>
      <c r="BV32" s="19">
        <f>SUMIFS(Table169[Team 2 Points],Table169[Team 2],$BC32,Table169[Team 1],BV$3)+SUMIFS(Table169[Team 1 Points],Table169[Team 1],$BC32,Table169[Team 2],BV$3)</f>
        <v>0</v>
      </c>
      <c r="BW32" s="19">
        <f>SUMIFS(Table169[Team 2 Points],Table169[Team 2],$BC32,Table169[Team 1],BW$3)+SUMIFS(Table169[Team 1 Points],Table169[Team 1],$BC32,Table169[Team 2],BW$3)</f>
        <v>0</v>
      </c>
      <c r="BX32" s="19">
        <f>SUMIFS(Table169[Team 2 Points],Table169[Team 2],$BC32,Table169[Team 1],BX$3)+SUMIFS(Table169[Team 1 Points],Table169[Team 1],$BC32,Table169[Team 2],BX$3)</f>
        <v>0</v>
      </c>
      <c r="BY32" s="19">
        <f>SUMIFS(Table169[Team 2 Points],Table169[Team 2],$BC32,Table169[Team 1],BY$3)+SUMIFS(Table169[Team 1 Points],Table169[Team 1],$BC32,Table169[Team 2],BY$3)</f>
        <v>0</v>
      </c>
      <c r="BZ32" s="19">
        <f>SUMIFS(Table169[Team 2 Points],Table169[Team 2],$BC32,Table169[Team 1],BZ$3)+SUMIFS(Table169[Team 1 Points],Table169[Team 1],$BC32,Table169[Team 2],BZ$3)</f>
        <v>0</v>
      </c>
      <c r="CA32" s="19">
        <f>SUMIFS(Table169[Team 2 Points],Table169[Team 2],$BC32,Table169[Team 1],CA$3)+SUMIFS(Table169[Team 1 Points],Table169[Team 1],$BC32,Table169[Team 2],CA$3)</f>
        <v>0</v>
      </c>
      <c r="CB32" s="19">
        <f>SUMIFS(Table169[Team 2 Points],Table169[Team 2],$BC32,Table169[Team 1],CB$3)+SUMIFS(Table169[Team 1 Points],Table169[Team 1],$BC32,Table169[Team 2],CB$3)</f>
        <v>0</v>
      </c>
      <c r="CC32" s="19">
        <f>SUMIFS(Table169[Team 2 Points],Table169[Team 2],$BC32,Table169[Team 1],CC$3)+SUMIFS(Table169[Team 1 Points],Table169[Team 1],$BC32,Table169[Team 2],CC$3)</f>
        <v>0</v>
      </c>
      <c r="CD32" s="19">
        <f>SUMIFS(Table169[Team 2 Points],Table169[Team 2],$BC32,Table169[Team 1],CD$3)+SUMIFS(Table169[Team 1 Points],Table169[Team 1],$BC32,Table169[Team 2],CD$3)</f>
        <v>0</v>
      </c>
      <c r="CE32" s="19">
        <f>SUMIFS(Table169[Team 2 Points],Table169[Team 2],$BC32,Table169[Team 1],CE$3)+SUMIFS(Table169[Team 1 Points],Table169[Team 1],$BC32,Table169[Team 2],CE$3)</f>
        <v>0</v>
      </c>
      <c r="CF32" s="19">
        <f>SUMIFS(Table169[Team 2 Points],Table169[Team 2],$BC32,Table169[Team 1],CF$3)+SUMIFS(Table169[Team 1 Points],Table169[Team 1],$BC32,Table169[Team 2],CF$3)</f>
        <v>0</v>
      </c>
      <c r="CG32" s="19">
        <f>SUMIFS(Table169[Team 2 Points],Table169[Team 2],$BC32,Table169[Team 1],CG$3)+SUMIFS(Table169[Team 1 Points],Table169[Team 1],$BC32,Table169[Team 2],CG$3)</f>
        <v>0</v>
      </c>
      <c r="CH32" s="19">
        <f>SUMIFS(Table169[Team 2 Points],Table169[Team 2],$BC32,Table169[Team 1],CH$3)+SUMIFS(Table169[Team 1 Points],Table169[Team 1],$BC32,Table169[Team 2],CH$3)</f>
        <v>0</v>
      </c>
      <c r="CI32" s="19">
        <f>SUMIFS(Table169[Team 2 Points],Table169[Team 2],$BC32,Table169[Team 1],CI$3)+SUMIFS(Table169[Team 1 Points],Table169[Team 1],$BC32,Table169[Team 2],CI$3)</f>
        <v>0</v>
      </c>
      <c r="CK32" s="17" t="s">
        <v>100</v>
      </c>
      <c r="CL32" s="19">
        <f>SUMIFS(Table169[Team 2 GD],Table169[Team 2],$BC32,Table169[Team 1],CL$3)+SUMIFS(Table169[Team 1 GD],Table169[Team 1],$BC32,Table169[Team 2],CL$3)</f>
        <v>0</v>
      </c>
      <c r="CM32" s="19">
        <f>SUMIFS(Table169[Team 2 GD],Table169[Team 2],$BC32,Table169[Team 1],CM$3)+SUMIFS(Table169[Team 1 GD],Table169[Team 1],$BC32,Table169[Team 2],CM$3)</f>
        <v>0</v>
      </c>
      <c r="CN32" s="19">
        <f>SUMIFS(Table169[Team 2 GD],Table169[Team 2],$BC32,Table169[Team 1],CN$3)+SUMIFS(Table169[Team 1 GD],Table169[Team 1],$BC32,Table169[Team 2],CN$3)</f>
        <v>0</v>
      </c>
      <c r="CO32" s="19">
        <f>SUMIFS(Table169[Team 2 GD],Table169[Team 2],$BC32,Table169[Team 1],CO$3)+SUMIFS(Table169[Team 1 GD],Table169[Team 1],$BC32,Table169[Team 2],CO$3)</f>
        <v>0</v>
      </c>
      <c r="CP32" s="19">
        <f>SUMIFS(Table169[Team 2 GD],Table169[Team 2],$BC32,Table169[Team 1],CP$3)+SUMIFS(Table169[Team 1 GD],Table169[Team 1],$BC32,Table169[Team 2],CP$3)</f>
        <v>0</v>
      </c>
      <c r="CQ32" s="19">
        <f>SUMIFS(Table169[Team 2 GD],Table169[Team 2],$BC32,Table169[Team 1],CQ$3)+SUMIFS(Table169[Team 1 GD],Table169[Team 1],$BC32,Table169[Team 2],CQ$3)</f>
        <v>0</v>
      </c>
      <c r="CR32" s="19">
        <f>SUMIFS(Table169[Team 2 GD],Table169[Team 2],$BC32,Table169[Team 1],CR$3)+SUMIFS(Table169[Team 1 GD],Table169[Team 1],$BC32,Table169[Team 2],CR$3)</f>
        <v>0</v>
      </c>
      <c r="CS32" s="19">
        <f>SUMIFS(Table169[Team 2 GD],Table169[Team 2],$BC32,Table169[Team 1],CS$3)+SUMIFS(Table169[Team 1 GD],Table169[Team 1],$BC32,Table169[Team 2],CS$3)</f>
        <v>0</v>
      </c>
      <c r="CT32" s="19">
        <f>SUMIFS(Table169[Team 2 GD],Table169[Team 2],$BC32,Table169[Team 1],CT$3)+SUMIFS(Table169[Team 1 GD],Table169[Team 1],$BC32,Table169[Team 2],CT$3)</f>
        <v>0</v>
      </c>
      <c r="CU32" s="19">
        <f>SUMIFS(Table169[Team 2 GD],Table169[Team 2],$BC32,Table169[Team 1],CU$3)+SUMIFS(Table169[Team 1 GD],Table169[Team 1],$BC32,Table169[Team 2],CU$3)</f>
        <v>0</v>
      </c>
      <c r="CV32" s="19">
        <f>SUMIFS(Table169[Team 2 GD],Table169[Team 2],$BC32,Table169[Team 1],CV$3)+SUMIFS(Table169[Team 1 GD],Table169[Team 1],$BC32,Table169[Team 2],CV$3)</f>
        <v>0</v>
      </c>
      <c r="CW32" s="19">
        <f>SUMIFS(Table169[Team 2 GD],Table169[Team 2],$BC32,Table169[Team 1],CW$3)+SUMIFS(Table169[Team 1 GD],Table169[Team 1],$BC32,Table169[Team 2],CW$3)</f>
        <v>0</v>
      </c>
      <c r="CX32" s="19">
        <f>SUMIFS(Table169[Team 2 GD],Table169[Team 2],$BC32,Table169[Team 1],CX$3)+SUMIFS(Table169[Team 1 GD],Table169[Team 1],$BC32,Table169[Team 2],CX$3)</f>
        <v>0</v>
      </c>
      <c r="CY32" s="19">
        <f>SUMIFS(Table169[Team 2 GD],Table169[Team 2],$BC32,Table169[Team 1],CY$3)+SUMIFS(Table169[Team 1 GD],Table169[Team 1],$BC32,Table169[Team 2],CY$3)</f>
        <v>0</v>
      </c>
      <c r="CZ32" s="19">
        <f>SUMIFS(Table169[Team 2 GD],Table169[Team 2],$BC32,Table169[Team 1],CZ$3)+SUMIFS(Table169[Team 1 GD],Table169[Team 1],$BC32,Table169[Team 2],CZ$3)</f>
        <v>0</v>
      </c>
      <c r="DA32" s="19">
        <f>SUMIFS(Table169[Team 2 GD],Table169[Team 2],$BC32,Table169[Team 1],DA$3)+SUMIFS(Table169[Team 1 GD],Table169[Team 1],$BC32,Table169[Team 2],DA$3)</f>
        <v>0</v>
      </c>
      <c r="DB32" s="19">
        <f>SUMIFS(Table169[Team 2 GD],Table169[Team 2],$BC32,Table169[Team 1],DB$3)+SUMIFS(Table169[Team 1 GD],Table169[Team 1],$BC32,Table169[Team 2],DB$3)</f>
        <v>0</v>
      </c>
      <c r="DC32" s="19">
        <f>SUMIFS(Table169[Team 2 GD],Table169[Team 2],$BC32,Table169[Team 1],DC$3)+SUMIFS(Table169[Team 1 GD],Table169[Team 1],$BC32,Table169[Team 2],DC$3)</f>
        <v>0</v>
      </c>
      <c r="DD32" s="19">
        <f>SUMIFS(Table169[Team 2 GD],Table169[Team 2],$BC32,Table169[Team 1],DD$3)+SUMIFS(Table169[Team 1 GD],Table169[Team 1],$BC32,Table169[Team 2],DD$3)</f>
        <v>0</v>
      </c>
      <c r="DE32" s="19">
        <f>SUMIFS(Table169[Team 2 GD],Table169[Team 2],$BC32,Table169[Team 1],DE$3)+SUMIFS(Table169[Team 1 GD],Table169[Team 1],$BC32,Table169[Team 2],DE$3)</f>
        <v>0</v>
      </c>
      <c r="DF32" s="19">
        <f>SUMIFS(Table169[Team 2 GD],Table169[Team 2],$BC32,Table169[Team 1],DF$3)+SUMIFS(Table169[Team 1 GD],Table169[Team 1],$BC32,Table169[Team 2],DF$3)</f>
        <v>0</v>
      </c>
      <c r="DG32" s="19">
        <f>SUMIFS(Table169[Team 2 GD],Table169[Team 2],$BC32,Table169[Team 1],DG$3)+SUMIFS(Table169[Team 1 GD],Table169[Team 1],$BC32,Table169[Team 2],DG$3)</f>
        <v>0</v>
      </c>
      <c r="DH32" s="19">
        <f>SUMIFS(Table169[Team 2 GD],Table169[Team 2],$BC32,Table169[Team 1],DH$3)+SUMIFS(Table169[Team 1 GD],Table169[Team 1],$BC32,Table169[Team 2],DH$3)</f>
        <v>0</v>
      </c>
      <c r="DI32" s="19">
        <f>SUMIFS(Table169[Team 2 GD],Table169[Team 2],$BC32,Table169[Team 1],DI$3)+SUMIFS(Table169[Team 1 GD],Table169[Team 1],$BC32,Table169[Team 2],DI$3)</f>
        <v>0</v>
      </c>
      <c r="DJ32" s="19">
        <f>SUMIFS(Table169[Team 2 GD],Table169[Team 2],$BC32,Table169[Team 1],DJ$3)+SUMIFS(Table169[Team 1 GD],Table169[Team 1],$BC32,Table169[Team 2],DJ$3)</f>
        <v>0</v>
      </c>
      <c r="DK32" s="19">
        <f>SUMIFS(Table169[Team 2 GD],Table169[Team 2],$BC32,Table169[Team 1],DK$3)+SUMIFS(Table169[Team 1 GD],Table169[Team 1],$BC32,Table169[Team 2],DK$3)</f>
        <v>0</v>
      </c>
      <c r="DL32" s="19">
        <f>SUMIFS(Table169[Team 2 GD],Table169[Team 2],$BC32,Table169[Team 1],DL$3)+SUMIFS(Table169[Team 1 GD],Table169[Team 1],$BC32,Table169[Team 2],DL$3)</f>
        <v>0</v>
      </c>
      <c r="DM32" s="19">
        <f>SUMIFS(Table169[Team 2 GD],Table169[Team 2],$BC32,Table169[Team 1],DM$3)+SUMIFS(Table169[Team 1 GD],Table169[Team 1],$BC32,Table169[Team 2],DM$3)</f>
        <v>0</v>
      </c>
      <c r="DN32" s="19">
        <f>SUMIFS(Table169[Team 2 GD],Table169[Team 2],$BC32,Table169[Team 1],DN$3)+SUMIFS(Table169[Team 1 GD],Table169[Team 1],$BC32,Table169[Team 2],DN$3)</f>
        <v>0</v>
      </c>
      <c r="DO32" s="19">
        <f>SUMIFS(Table169[Team 2 GD],Table169[Team 2],$BC32,Table169[Team 1],DO$3)+SUMIFS(Table169[Team 1 GD],Table169[Team 1],$BC32,Table169[Team 2],DO$3)</f>
        <v>0</v>
      </c>
      <c r="DP32" s="19">
        <f>SUMIFS(Table169[Team 2 GD],Table169[Team 2],$BC32,Table169[Team 1],DP$3)+SUMIFS(Table169[Team 1 GD],Table169[Team 1],$BC32,Table169[Team 2],DP$3)</f>
        <v>0</v>
      </c>
      <c r="DQ32" s="19">
        <f>SUMIFS(Table169[Team 2 GD],Table169[Team 2],$BC32,Table169[Team 1],DQ$3)+SUMIFS(Table169[Team 1 GD],Table169[Team 1],$BC32,Table169[Team 2],DQ$3)</f>
        <v>0</v>
      </c>
      <c r="DS32" s="17" t="s">
        <v>100</v>
      </c>
      <c r="DT32" s="19">
        <f>SUMIFS(Table169[Team 2 Goals],Table169[Team 2],$BC32,Table169[Team 1],DT$3)+SUMIFS(Table169[Team 1 Goals],Table169[Team 1],$BC32,Table169[Team 2],DT$3)</f>
        <v>0</v>
      </c>
      <c r="DU32" s="19">
        <f>SUMIFS(Table169[Team 2 Goals],Table169[Team 2],$BC32,Table169[Team 1],DU$3)+SUMIFS(Table169[Team 1 Goals],Table169[Team 1],$BC32,Table169[Team 2],DU$3)</f>
        <v>0</v>
      </c>
      <c r="DV32" s="19">
        <f>SUMIFS(Table169[Team 2 Goals],Table169[Team 2],$BC32,Table169[Team 1],DV$3)+SUMIFS(Table169[Team 1 Goals],Table169[Team 1],$BC32,Table169[Team 2],DV$3)</f>
        <v>0</v>
      </c>
      <c r="DW32" s="19">
        <f>SUMIFS(Table169[Team 2 Goals],Table169[Team 2],$BC32,Table169[Team 1],DW$3)+SUMIFS(Table169[Team 1 Goals],Table169[Team 1],$BC32,Table169[Team 2],DW$3)</f>
        <v>0</v>
      </c>
      <c r="DX32" s="19">
        <f>SUMIFS(Table169[Team 2 Goals],Table169[Team 2],$BC32,Table169[Team 1],DX$3)+SUMIFS(Table169[Team 1 Goals],Table169[Team 1],$BC32,Table169[Team 2],DX$3)</f>
        <v>0</v>
      </c>
      <c r="DY32" s="19">
        <f>SUMIFS(Table169[Team 2 Goals],Table169[Team 2],$BC32,Table169[Team 1],DY$3)+SUMIFS(Table169[Team 1 Goals],Table169[Team 1],$BC32,Table169[Team 2],DY$3)</f>
        <v>0</v>
      </c>
      <c r="DZ32" s="19">
        <f>SUMIFS(Table169[Team 2 Goals],Table169[Team 2],$BC32,Table169[Team 1],DZ$3)+SUMIFS(Table169[Team 1 Goals],Table169[Team 1],$BC32,Table169[Team 2],DZ$3)</f>
        <v>0</v>
      </c>
      <c r="EA32" s="19">
        <f>SUMIFS(Table169[Team 2 Goals],Table169[Team 2],$BC32,Table169[Team 1],EA$3)+SUMIFS(Table169[Team 1 Goals],Table169[Team 1],$BC32,Table169[Team 2],EA$3)</f>
        <v>0</v>
      </c>
      <c r="EB32" s="19">
        <f>SUMIFS(Table169[Team 2 Goals],Table169[Team 2],$BC32,Table169[Team 1],EB$3)+SUMIFS(Table169[Team 1 Goals],Table169[Team 1],$BC32,Table169[Team 2],EB$3)</f>
        <v>0</v>
      </c>
      <c r="EC32" s="19">
        <f>SUMIFS(Table169[Team 2 Goals],Table169[Team 2],$BC32,Table169[Team 1],EC$3)+SUMIFS(Table169[Team 1 Goals],Table169[Team 1],$BC32,Table169[Team 2],EC$3)</f>
        <v>0</v>
      </c>
      <c r="ED32" s="19">
        <f>SUMIFS(Table169[Team 2 Goals],Table169[Team 2],$BC32,Table169[Team 1],ED$3)+SUMIFS(Table169[Team 1 Goals],Table169[Team 1],$BC32,Table169[Team 2],ED$3)</f>
        <v>0</v>
      </c>
      <c r="EE32" s="19">
        <f>SUMIFS(Table169[Team 2 Goals],Table169[Team 2],$BC32,Table169[Team 1],EE$3)+SUMIFS(Table169[Team 1 Goals],Table169[Team 1],$BC32,Table169[Team 2],EE$3)</f>
        <v>0</v>
      </c>
      <c r="EF32" s="19">
        <f>SUMIFS(Table169[Team 2 Goals],Table169[Team 2],$BC32,Table169[Team 1],EF$3)+SUMIFS(Table169[Team 1 Goals],Table169[Team 1],$BC32,Table169[Team 2],EF$3)</f>
        <v>0</v>
      </c>
      <c r="EG32" s="19">
        <f>SUMIFS(Table169[Team 2 Goals],Table169[Team 2],$BC32,Table169[Team 1],EG$3)+SUMIFS(Table169[Team 1 Goals],Table169[Team 1],$BC32,Table169[Team 2],EG$3)</f>
        <v>0</v>
      </c>
      <c r="EH32" s="19">
        <f>SUMIFS(Table169[Team 2 Goals],Table169[Team 2],$BC32,Table169[Team 1],EH$3)+SUMIFS(Table169[Team 1 Goals],Table169[Team 1],$BC32,Table169[Team 2],EH$3)</f>
        <v>0</v>
      </c>
      <c r="EI32" s="19">
        <f>SUMIFS(Table169[Team 2 Goals],Table169[Team 2],$BC32,Table169[Team 1],EI$3)+SUMIFS(Table169[Team 1 Goals],Table169[Team 1],$BC32,Table169[Team 2],EI$3)</f>
        <v>0</v>
      </c>
      <c r="EJ32" s="19">
        <f>SUMIFS(Table169[Team 2 Goals],Table169[Team 2],$BC32,Table169[Team 1],EJ$3)+SUMIFS(Table169[Team 1 Goals],Table169[Team 1],$BC32,Table169[Team 2],EJ$3)</f>
        <v>0</v>
      </c>
      <c r="EK32" s="19">
        <f>SUMIFS(Table169[Team 2 Goals],Table169[Team 2],$BC32,Table169[Team 1],EK$3)+SUMIFS(Table169[Team 1 Goals],Table169[Team 1],$BC32,Table169[Team 2],EK$3)</f>
        <v>0</v>
      </c>
      <c r="EL32" s="19">
        <f>SUMIFS(Table169[Team 2 Goals],Table169[Team 2],$BC32,Table169[Team 1],EL$3)+SUMIFS(Table169[Team 1 Goals],Table169[Team 1],$BC32,Table169[Team 2],EL$3)</f>
        <v>0</v>
      </c>
      <c r="EM32" s="19">
        <f>SUMIFS(Table169[Team 2 Goals],Table169[Team 2],$BC32,Table169[Team 1],EM$3)+SUMIFS(Table169[Team 1 Goals],Table169[Team 1],$BC32,Table169[Team 2],EM$3)</f>
        <v>0</v>
      </c>
      <c r="EN32" s="19">
        <f>SUMIFS(Table169[Team 2 Goals],Table169[Team 2],$BC32,Table169[Team 1],EN$3)+SUMIFS(Table169[Team 1 Goals],Table169[Team 1],$BC32,Table169[Team 2],EN$3)</f>
        <v>0</v>
      </c>
      <c r="EO32" s="19">
        <f>SUMIFS(Table169[Team 2 Goals],Table169[Team 2],$BC32,Table169[Team 1],EO$3)+SUMIFS(Table169[Team 1 Goals],Table169[Team 1],$BC32,Table169[Team 2],EO$3)</f>
        <v>0</v>
      </c>
      <c r="EP32" s="19">
        <f>SUMIFS(Table169[Team 2 Goals],Table169[Team 2],$BC32,Table169[Team 1],EP$3)+SUMIFS(Table169[Team 1 Goals],Table169[Team 1],$BC32,Table169[Team 2],EP$3)</f>
        <v>0</v>
      </c>
      <c r="EQ32" s="19">
        <f>SUMIFS(Table169[Team 2 Goals],Table169[Team 2],$BC32,Table169[Team 1],EQ$3)+SUMIFS(Table169[Team 1 Goals],Table169[Team 1],$BC32,Table169[Team 2],EQ$3)</f>
        <v>0</v>
      </c>
      <c r="ER32" s="19">
        <f>SUMIFS(Table169[Team 2 Goals],Table169[Team 2],$BC32,Table169[Team 1],ER$3)+SUMIFS(Table169[Team 1 Goals],Table169[Team 1],$BC32,Table169[Team 2],ER$3)</f>
        <v>0</v>
      </c>
      <c r="ES32" s="19">
        <f>SUMIFS(Table169[Team 2 Goals],Table169[Team 2],$BC32,Table169[Team 1],ES$3)+SUMIFS(Table169[Team 1 Goals],Table169[Team 1],$BC32,Table169[Team 2],ES$3)</f>
        <v>0</v>
      </c>
      <c r="ET32" s="19">
        <f>SUMIFS(Table169[Team 2 Goals],Table169[Team 2],$BC32,Table169[Team 1],ET$3)+SUMIFS(Table169[Team 1 Goals],Table169[Team 1],$BC32,Table169[Team 2],ET$3)</f>
        <v>0</v>
      </c>
      <c r="EU32" s="19">
        <f>SUMIFS(Table169[Team 2 Goals],Table169[Team 2],$BC32,Table169[Team 1],EU$3)+SUMIFS(Table169[Team 1 Goals],Table169[Team 1],$BC32,Table169[Team 2],EU$3)</f>
        <v>0</v>
      </c>
      <c r="EV32" s="19">
        <f>SUMIFS(Table169[Team 2 Goals],Table169[Team 2],$BC32,Table169[Team 1],EV$3)+SUMIFS(Table169[Team 1 Goals],Table169[Team 1],$BC32,Table169[Team 2],EV$3)</f>
        <v>0</v>
      </c>
      <c r="EW32" s="19">
        <f>SUMIFS(Table169[Team 2 Goals],Table169[Team 2],$BC32,Table169[Team 1],EW$3)+SUMIFS(Table169[Team 1 Goals],Table169[Team 1],$BC32,Table169[Team 2],EW$3)</f>
        <v>0</v>
      </c>
      <c r="EX32" s="19">
        <f>SUMIFS(Table169[Team 2 Goals],Table169[Team 2],$BC32,Table169[Team 1],EX$3)+SUMIFS(Table169[Team 1 Goals],Table169[Team 1],$BC32,Table169[Team 2],EX$3)</f>
        <v>0</v>
      </c>
      <c r="EY32" s="19">
        <f>SUMIFS(Table169[Team 2 Goals],Table169[Team 2],$BC32,Table169[Team 1],EY$3)+SUMIFS(Table169[Team 1 Goals],Table169[Team 1],$BC32,Table169[Team 2],EY$3)</f>
        <v>0</v>
      </c>
      <c r="FA32" s="72"/>
      <c r="FB32" s="72"/>
    </row>
    <row r="33" spans="1:158" s="17" customFormat="1" ht="30" customHeight="1" thickBot="1" x14ac:dyDescent="0.3">
      <c r="A33" s="70"/>
      <c r="B33" s="5">
        <v>30</v>
      </c>
      <c r="C33" s="5" t="s">
        <v>72</v>
      </c>
      <c r="D33" s="28">
        <v>44893</v>
      </c>
      <c r="E33" s="5" t="s">
        <v>17</v>
      </c>
      <c r="F33" s="29">
        <v>0.66666666666666663</v>
      </c>
      <c r="G33" s="30">
        <f t="shared" si="0"/>
        <v>44893.208333333328</v>
      </c>
      <c r="H33" s="5" t="s">
        <v>125</v>
      </c>
      <c r="I33" s="67"/>
      <c r="J33" s="5" t="str">
        <f>IF(Table169[[#This Row],[SCORE]]="","",IF(O33=P33,"Draw",IF(O33&gt;P33,K33,L33)))</f>
        <v/>
      </c>
      <c r="K33" s="17" t="str">
        <f>IF(Table169[[#This Row],[TEAMS]]="","",LEFT(H33,FIND(" -",H33,1)-1))</f>
        <v>Korea Republic</v>
      </c>
      <c r="L33" s="17" t="str">
        <f>IF(Table169[[#This Row],[TEAMS]]="","",MID(H33,FIND("-",H33,1)+2,LEN(H33)-FIND("-",H33,1)+2))</f>
        <v>Ghana</v>
      </c>
      <c r="M33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33" s="17" t="str">
        <f>IF(Table169[[#This Row],[Winner]]=Table169[[#This Row],[Team 1]],Table169[[#This Row],[Team 2]],IF(Table169[[#This Row],[Winner]]=Table169[[#This Row],[Team 2]],Table169[[#This Row],[Team 1]],""))</f>
        <v/>
      </c>
      <c r="O33" s="17" t="str">
        <f>IF(Table169[[#This Row],[SCORE]]="","",LEFT(I33,FIND(":",I33,1)-1)*1)</f>
        <v/>
      </c>
      <c r="P33" s="17" t="str">
        <f>IF(Table169[[#This Row],[SCORE]]="","",MID(I33,FIND(":",I33,1)+1,LEN(I33)-FIND(":",I33,1)+1)*1)</f>
        <v/>
      </c>
      <c r="Q33" s="17" t="str">
        <f>IF(OR(Table169[[#This Row],[Team 1 Goals]]="",Table169[[#This Row],[Team 2 Goals]]=""),"",Table169[[#This Row],[Team 1 Goals]]-Table169[[#This Row],[Team 2 Goals]])</f>
        <v/>
      </c>
      <c r="R33" s="17" t="str">
        <f>IF(OR(Table169[[#This Row],[Team 1 Goals]]="",Table169[[#This Row],[Team 2 Goals]]=""),"",Table169[[#This Row],[Team 2 Goals]]-Table169[[#This Row],[Team 1 Goals]])</f>
        <v/>
      </c>
      <c r="S33" s="17" t="str">
        <f>IF(Table169[[#This Row],[SCORE]]="","",IF(Table169[[#This Row],[WINNER / RESULT]]="Draw",1,IF(Table169[[#This Row],[WINNER / RESULT]]=Table169[[#This Row],[Team 1]],3,0)))</f>
        <v/>
      </c>
      <c r="T33" s="17" t="str">
        <f>IF(Table169[[#This Row],[SCORE]]="","",IF(Table169[[#This Row],[WINNER / RESULT]]="Draw",1,IF(Table169[[#This Row],[WINNER / RESULT]]=Table169[[#This Row],[Team 2]],3,0)))</f>
        <v/>
      </c>
      <c r="Z33" s="4" t="s">
        <v>70</v>
      </c>
      <c r="AA33" s="51">
        <v>4</v>
      </c>
      <c r="AB33" s="52" t="str">
        <f ca="1">IFERROR(INDEX(AJ:AJ,MATCH("4"&amp;Z33,AT:AT,0),1),"")</f>
        <v>Spain</v>
      </c>
      <c r="AC33" s="52" t="str">
        <f ca="1">IF(AB33="","",VLOOKUP(AB33,AJ:AO,2,FALSE)&amp;"-"&amp;VLOOKUP(AB33,AJ:AO,3,FALSE)&amp;"-"&amp;VLOOKUP(AB33,AJ:AO,4,FALSE))</f>
        <v>0-0-0</v>
      </c>
      <c r="AD33" s="52">
        <f ca="1">IF(AB33="","",VLOOKUP(AB33,AJ:AQ,8,FALSE))</f>
        <v>0</v>
      </c>
      <c r="AE33" s="53">
        <f ca="1">IF(AB33="","",VLOOKUP(AB33,AJ:AT,5,FALSE))</f>
        <v>0</v>
      </c>
      <c r="AS33" s="17" t="str">
        <f t="shared" si="1"/>
        <v/>
      </c>
      <c r="BC33" s="17" t="s">
        <v>96</v>
      </c>
      <c r="BD33" s="19">
        <f>SUMIFS(Table169[Team 2 Points],Table169[Team 2],$BC33,Table169[Team 1],BD$3)+SUMIFS(Table169[Team 1 Points],Table169[Team 1],$BC33,Table169[Team 2],BD$3)</f>
        <v>0</v>
      </c>
      <c r="BE33" s="19">
        <f>SUMIFS(Table169[Team 2 Points],Table169[Team 2],$BC33,Table169[Team 1],BE$3)+SUMIFS(Table169[Team 1 Points],Table169[Team 1],$BC33,Table169[Team 2],BE$3)</f>
        <v>0</v>
      </c>
      <c r="BF33" s="19">
        <f>SUMIFS(Table169[Team 2 Points],Table169[Team 2],$BC33,Table169[Team 1],BF$3)+SUMIFS(Table169[Team 1 Points],Table169[Team 1],$BC33,Table169[Team 2],BF$3)</f>
        <v>0</v>
      </c>
      <c r="BG33" s="19">
        <f>SUMIFS(Table169[Team 2 Points],Table169[Team 2],$BC33,Table169[Team 1],BG$3)+SUMIFS(Table169[Team 1 Points],Table169[Team 1],$BC33,Table169[Team 2],BG$3)</f>
        <v>0</v>
      </c>
      <c r="BH33" s="19">
        <f>SUMIFS(Table169[Team 2 Points],Table169[Team 2],$BC33,Table169[Team 1],BH$3)+SUMIFS(Table169[Team 1 Points],Table169[Team 1],$BC33,Table169[Team 2],BH$3)</f>
        <v>0</v>
      </c>
      <c r="BI33" s="19">
        <f>SUMIFS(Table169[Team 2 Points],Table169[Team 2],$BC33,Table169[Team 1],BI$3)+SUMIFS(Table169[Team 1 Points],Table169[Team 1],$BC33,Table169[Team 2],BI$3)</f>
        <v>0</v>
      </c>
      <c r="BJ33" s="19">
        <f>SUMIFS(Table169[Team 2 Points],Table169[Team 2],$BC33,Table169[Team 1],BJ$3)+SUMIFS(Table169[Team 1 Points],Table169[Team 1],$BC33,Table169[Team 2],BJ$3)</f>
        <v>0</v>
      </c>
      <c r="BK33" s="19">
        <f>SUMIFS(Table169[Team 2 Points],Table169[Team 2],$BC33,Table169[Team 1],BK$3)+SUMIFS(Table169[Team 1 Points],Table169[Team 1],$BC33,Table169[Team 2],BK$3)</f>
        <v>0</v>
      </c>
      <c r="BL33" s="19">
        <f>SUMIFS(Table169[Team 2 Points],Table169[Team 2],$BC33,Table169[Team 1],BL$3)+SUMIFS(Table169[Team 1 Points],Table169[Team 1],$BC33,Table169[Team 2],BL$3)</f>
        <v>0</v>
      </c>
      <c r="BM33" s="19">
        <f>SUMIFS(Table169[Team 2 Points],Table169[Team 2],$BC33,Table169[Team 1],BM$3)+SUMIFS(Table169[Team 1 Points],Table169[Team 1],$BC33,Table169[Team 2],BM$3)</f>
        <v>0</v>
      </c>
      <c r="BN33" s="19">
        <f>SUMIFS(Table169[Team 2 Points],Table169[Team 2],$BC33,Table169[Team 1],BN$3)+SUMIFS(Table169[Team 1 Points],Table169[Team 1],$BC33,Table169[Team 2],BN$3)</f>
        <v>0</v>
      </c>
      <c r="BO33" s="19">
        <f>SUMIFS(Table169[Team 2 Points],Table169[Team 2],$BC33,Table169[Team 1],BO$3)+SUMIFS(Table169[Team 1 Points],Table169[Team 1],$BC33,Table169[Team 2],BO$3)</f>
        <v>0</v>
      </c>
      <c r="BP33" s="19">
        <f>SUMIFS(Table169[Team 2 Points],Table169[Team 2],$BC33,Table169[Team 1],BP$3)+SUMIFS(Table169[Team 1 Points],Table169[Team 1],$BC33,Table169[Team 2],BP$3)</f>
        <v>0</v>
      </c>
      <c r="BQ33" s="19">
        <f>SUMIFS(Table169[Team 2 Points],Table169[Team 2],$BC33,Table169[Team 1],BQ$3)+SUMIFS(Table169[Team 1 Points],Table169[Team 1],$BC33,Table169[Team 2],BQ$3)</f>
        <v>0</v>
      </c>
      <c r="BR33" s="19">
        <f>SUMIFS(Table169[Team 2 Points],Table169[Team 2],$BC33,Table169[Team 1],BR$3)+SUMIFS(Table169[Team 1 Points],Table169[Team 1],$BC33,Table169[Team 2],BR$3)</f>
        <v>0</v>
      </c>
      <c r="BS33" s="19">
        <f>SUMIFS(Table169[Team 2 Points],Table169[Team 2],$BC33,Table169[Team 1],BS$3)+SUMIFS(Table169[Team 1 Points],Table169[Team 1],$BC33,Table169[Team 2],BS$3)</f>
        <v>0</v>
      </c>
      <c r="BT33" s="19">
        <f>SUMIFS(Table169[Team 2 Points],Table169[Team 2],$BC33,Table169[Team 1],BT$3)+SUMIFS(Table169[Team 1 Points],Table169[Team 1],$BC33,Table169[Team 2],BT$3)</f>
        <v>0</v>
      </c>
      <c r="BU33" s="19">
        <f>SUMIFS(Table169[Team 2 Points],Table169[Team 2],$BC33,Table169[Team 1],BU$3)+SUMIFS(Table169[Team 1 Points],Table169[Team 1],$BC33,Table169[Team 2],BU$3)</f>
        <v>0</v>
      </c>
      <c r="BV33" s="19">
        <f>SUMIFS(Table169[Team 2 Points],Table169[Team 2],$BC33,Table169[Team 1],BV$3)+SUMIFS(Table169[Team 1 Points],Table169[Team 1],$BC33,Table169[Team 2],BV$3)</f>
        <v>0</v>
      </c>
      <c r="BW33" s="19">
        <f>SUMIFS(Table169[Team 2 Points],Table169[Team 2],$BC33,Table169[Team 1],BW$3)+SUMIFS(Table169[Team 1 Points],Table169[Team 1],$BC33,Table169[Team 2],BW$3)</f>
        <v>0</v>
      </c>
      <c r="BX33" s="19">
        <f>SUMIFS(Table169[Team 2 Points],Table169[Team 2],$BC33,Table169[Team 1],BX$3)+SUMIFS(Table169[Team 1 Points],Table169[Team 1],$BC33,Table169[Team 2],BX$3)</f>
        <v>0</v>
      </c>
      <c r="BY33" s="19">
        <f>SUMIFS(Table169[Team 2 Points],Table169[Team 2],$BC33,Table169[Team 1],BY$3)+SUMIFS(Table169[Team 1 Points],Table169[Team 1],$BC33,Table169[Team 2],BY$3)</f>
        <v>0</v>
      </c>
      <c r="BZ33" s="19">
        <f>SUMIFS(Table169[Team 2 Points],Table169[Team 2],$BC33,Table169[Team 1],BZ$3)+SUMIFS(Table169[Team 1 Points],Table169[Team 1],$BC33,Table169[Team 2],BZ$3)</f>
        <v>0</v>
      </c>
      <c r="CA33" s="19">
        <f>SUMIFS(Table169[Team 2 Points],Table169[Team 2],$BC33,Table169[Team 1],CA$3)+SUMIFS(Table169[Team 1 Points],Table169[Team 1],$BC33,Table169[Team 2],CA$3)</f>
        <v>0</v>
      </c>
      <c r="CB33" s="19">
        <f>SUMIFS(Table169[Team 2 Points],Table169[Team 2],$BC33,Table169[Team 1],CB$3)+SUMIFS(Table169[Team 1 Points],Table169[Team 1],$BC33,Table169[Team 2],CB$3)</f>
        <v>0</v>
      </c>
      <c r="CC33" s="19">
        <f>SUMIFS(Table169[Team 2 Points],Table169[Team 2],$BC33,Table169[Team 1],CC$3)+SUMIFS(Table169[Team 1 Points],Table169[Team 1],$BC33,Table169[Team 2],CC$3)</f>
        <v>0</v>
      </c>
      <c r="CD33" s="19">
        <f>SUMIFS(Table169[Team 2 Points],Table169[Team 2],$BC33,Table169[Team 1],CD$3)+SUMIFS(Table169[Team 1 Points],Table169[Team 1],$BC33,Table169[Team 2],CD$3)</f>
        <v>0</v>
      </c>
      <c r="CE33" s="19">
        <f>SUMIFS(Table169[Team 2 Points],Table169[Team 2],$BC33,Table169[Team 1],CE$3)+SUMIFS(Table169[Team 1 Points],Table169[Team 1],$BC33,Table169[Team 2],CE$3)</f>
        <v>0</v>
      </c>
      <c r="CF33" s="19">
        <f>SUMIFS(Table169[Team 2 Points],Table169[Team 2],$BC33,Table169[Team 1],CF$3)+SUMIFS(Table169[Team 1 Points],Table169[Team 1],$BC33,Table169[Team 2],CF$3)</f>
        <v>0</v>
      </c>
      <c r="CG33" s="19">
        <f>SUMIFS(Table169[Team 2 Points],Table169[Team 2],$BC33,Table169[Team 1],CG$3)+SUMIFS(Table169[Team 1 Points],Table169[Team 1],$BC33,Table169[Team 2],CG$3)</f>
        <v>0</v>
      </c>
      <c r="CH33" s="19">
        <f>SUMIFS(Table169[Team 2 Points],Table169[Team 2],$BC33,Table169[Team 1],CH$3)+SUMIFS(Table169[Team 1 Points],Table169[Team 1],$BC33,Table169[Team 2],CH$3)</f>
        <v>0</v>
      </c>
      <c r="CI33" s="19">
        <f>SUMIFS(Table169[Team 2 Points],Table169[Team 2],$BC33,Table169[Team 1],CI$3)+SUMIFS(Table169[Team 1 Points],Table169[Team 1],$BC33,Table169[Team 2],CI$3)</f>
        <v>0</v>
      </c>
      <c r="CK33" s="17" t="s">
        <v>96</v>
      </c>
      <c r="CL33" s="19">
        <f>SUMIFS(Table169[Team 2 GD],Table169[Team 2],$BC33,Table169[Team 1],CL$3)+SUMIFS(Table169[Team 1 GD],Table169[Team 1],$BC33,Table169[Team 2],CL$3)</f>
        <v>0</v>
      </c>
      <c r="CM33" s="19">
        <f>SUMIFS(Table169[Team 2 GD],Table169[Team 2],$BC33,Table169[Team 1],CM$3)+SUMIFS(Table169[Team 1 GD],Table169[Team 1],$BC33,Table169[Team 2],CM$3)</f>
        <v>0</v>
      </c>
      <c r="CN33" s="19">
        <f>SUMIFS(Table169[Team 2 GD],Table169[Team 2],$BC33,Table169[Team 1],CN$3)+SUMIFS(Table169[Team 1 GD],Table169[Team 1],$BC33,Table169[Team 2],CN$3)</f>
        <v>0</v>
      </c>
      <c r="CO33" s="19">
        <f>SUMIFS(Table169[Team 2 GD],Table169[Team 2],$BC33,Table169[Team 1],CO$3)+SUMIFS(Table169[Team 1 GD],Table169[Team 1],$BC33,Table169[Team 2],CO$3)</f>
        <v>0</v>
      </c>
      <c r="CP33" s="19">
        <f>SUMIFS(Table169[Team 2 GD],Table169[Team 2],$BC33,Table169[Team 1],CP$3)+SUMIFS(Table169[Team 1 GD],Table169[Team 1],$BC33,Table169[Team 2],CP$3)</f>
        <v>0</v>
      </c>
      <c r="CQ33" s="19">
        <f>SUMIFS(Table169[Team 2 GD],Table169[Team 2],$BC33,Table169[Team 1],CQ$3)+SUMIFS(Table169[Team 1 GD],Table169[Team 1],$BC33,Table169[Team 2],CQ$3)</f>
        <v>0</v>
      </c>
      <c r="CR33" s="19">
        <f>SUMIFS(Table169[Team 2 GD],Table169[Team 2],$BC33,Table169[Team 1],CR$3)+SUMIFS(Table169[Team 1 GD],Table169[Team 1],$BC33,Table169[Team 2],CR$3)</f>
        <v>0</v>
      </c>
      <c r="CS33" s="19">
        <f>SUMIFS(Table169[Team 2 GD],Table169[Team 2],$BC33,Table169[Team 1],CS$3)+SUMIFS(Table169[Team 1 GD],Table169[Team 1],$BC33,Table169[Team 2],CS$3)</f>
        <v>0</v>
      </c>
      <c r="CT33" s="19">
        <f>SUMIFS(Table169[Team 2 GD],Table169[Team 2],$BC33,Table169[Team 1],CT$3)+SUMIFS(Table169[Team 1 GD],Table169[Team 1],$BC33,Table169[Team 2],CT$3)</f>
        <v>0</v>
      </c>
      <c r="CU33" s="19">
        <f>SUMIFS(Table169[Team 2 GD],Table169[Team 2],$BC33,Table169[Team 1],CU$3)+SUMIFS(Table169[Team 1 GD],Table169[Team 1],$BC33,Table169[Team 2],CU$3)</f>
        <v>0</v>
      </c>
      <c r="CV33" s="19">
        <f>SUMIFS(Table169[Team 2 GD],Table169[Team 2],$BC33,Table169[Team 1],CV$3)+SUMIFS(Table169[Team 1 GD],Table169[Team 1],$BC33,Table169[Team 2],CV$3)</f>
        <v>0</v>
      </c>
      <c r="CW33" s="19">
        <f>SUMIFS(Table169[Team 2 GD],Table169[Team 2],$BC33,Table169[Team 1],CW$3)+SUMIFS(Table169[Team 1 GD],Table169[Team 1],$BC33,Table169[Team 2],CW$3)</f>
        <v>0</v>
      </c>
      <c r="CX33" s="19">
        <f>SUMIFS(Table169[Team 2 GD],Table169[Team 2],$BC33,Table169[Team 1],CX$3)+SUMIFS(Table169[Team 1 GD],Table169[Team 1],$BC33,Table169[Team 2],CX$3)</f>
        <v>0</v>
      </c>
      <c r="CY33" s="19">
        <f>SUMIFS(Table169[Team 2 GD],Table169[Team 2],$BC33,Table169[Team 1],CY$3)+SUMIFS(Table169[Team 1 GD],Table169[Team 1],$BC33,Table169[Team 2],CY$3)</f>
        <v>0</v>
      </c>
      <c r="CZ33" s="19">
        <f>SUMIFS(Table169[Team 2 GD],Table169[Team 2],$BC33,Table169[Team 1],CZ$3)+SUMIFS(Table169[Team 1 GD],Table169[Team 1],$BC33,Table169[Team 2],CZ$3)</f>
        <v>0</v>
      </c>
      <c r="DA33" s="19">
        <f>SUMIFS(Table169[Team 2 GD],Table169[Team 2],$BC33,Table169[Team 1],DA$3)+SUMIFS(Table169[Team 1 GD],Table169[Team 1],$BC33,Table169[Team 2],DA$3)</f>
        <v>0</v>
      </c>
      <c r="DB33" s="19">
        <f>SUMIFS(Table169[Team 2 GD],Table169[Team 2],$BC33,Table169[Team 1],DB$3)+SUMIFS(Table169[Team 1 GD],Table169[Team 1],$BC33,Table169[Team 2],DB$3)</f>
        <v>0</v>
      </c>
      <c r="DC33" s="19">
        <f>SUMIFS(Table169[Team 2 GD],Table169[Team 2],$BC33,Table169[Team 1],DC$3)+SUMIFS(Table169[Team 1 GD],Table169[Team 1],$BC33,Table169[Team 2],DC$3)</f>
        <v>0</v>
      </c>
      <c r="DD33" s="19">
        <f>SUMIFS(Table169[Team 2 GD],Table169[Team 2],$BC33,Table169[Team 1],DD$3)+SUMIFS(Table169[Team 1 GD],Table169[Team 1],$BC33,Table169[Team 2],DD$3)</f>
        <v>0</v>
      </c>
      <c r="DE33" s="19">
        <f>SUMIFS(Table169[Team 2 GD],Table169[Team 2],$BC33,Table169[Team 1],DE$3)+SUMIFS(Table169[Team 1 GD],Table169[Team 1],$BC33,Table169[Team 2],DE$3)</f>
        <v>0</v>
      </c>
      <c r="DF33" s="19">
        <f>SUMIFS(Table169[Team 2 GD],Table169[Team 2],$BC33,Table169[Team 1],DF$3)+SUMIFS(Table169[Team 1 GD],Table169[Team 1],$BC33,Table169[Team 2],DF$3)</f>
        <v>0</v>
      </c>
      <c r="DG33" s="19">
        <f>SUMIFS(Table169[Team 2 GD],Table169[Team 2],$BC33,Table169[Team 1],DG$3)+SUMIFS(Table169[Team 1 GD],Table169[Team 1],$BC33,Table169[Team 2],DG$3)</f>
        <v>0</v>
      </c>
      <c r="DH33" s="19">
        <f>SUMIFS(Table169[Team 2 GD],Table169[Team 2],$BC33,Table169[Team 1],DH$3)+SUMIFS(Table169[Team 1 GD],Table169[Team 1],$BC33,Table169[Team 2],DH$3)</f>
        <v>0</v>
      </c>
      <c r="DI33" s="19">
        <f>SUMIFS(Table169[Team 2 GD],Table169[Team 2],$BC33,Table169[Team 1],DI$3)+SUMIFS(Table169[Team 1 GD],Table169[Team 1],$BC33,Table169[Team 2],DI$3)</f>
        <v>0</v>
      </c>
      <c r="DJ33" s="19">
        <f>SUMIFS(Table169[Team 2 GD],Table169[Team 2],$BC33,Table169[Team 1],DJ$3)+SUMIFS(Table169[Team 1 GD],Table169[Team 1],$BC33,Table169[Team 2],DJ$3)</f>
        <v>0</v>
      </c>
      <c r="DK33" s="19">
        <f>SUMIFS(Table169[Team 2 GD],Table169[Team 2],$BC33,Table169[Team 1],DK$3)+SUMIFS(Table169[Team 1 GD],Table169[Team 1],$BC33,Table169[Team 2],DK$3)</f>
        <v>0</v>
      </c>
      <c r="DL33" s="19">
        <f>SUMIFS(Table169[Team 2 GD],Table169[Team 2],$BC33,Table169[Team 1],DL$3)+SUMIFS(Table169[Team 1 GD],Table169[Team 1],$BC33,Table169[Team 2],DL$3)</f>
        <v>0</v>
      </c>
      <c r="DM33" s="19">
        <f>SUMIFS(Table169[Team 2 GD],Table169[Team 2],$BC33,Table169[Team 1],DM$3)+SUMIFS(Table169[Team 1 GD],Table169[Team 1],$BC33,Table169[Team 2],DM$3)</f>
        <v>0</v>
      </c>
      <c r="DN33" s="19">
        <f>SUMIFS(Table169[Team 2 GD],Table169[Team 2],$BC33,Table169[Team 1],DN$3)+SUMIFS(Table169[Team 1 GD],Table169[Team 1],$BC33,Table169[Team 2],DN$3)</f>
        <v>0</v>
      </c>
      <c r="DO33" s="19">
        <f>SUMIFS(Table169[Team 2 GD],Table169[Team 2],$BC33,Table169[Team 1],DO$3)+SUMIFS(Table169[Team 1 GD],Table169[Team 1],$BC33,Table169[Team 2],DO$3)</f>
        <v>0</v>
      </c>
      <c r="DP33" s="19">
        <f>SUMIFS(Table169[Team 2 GD],Table169[Team 2],$BC33,Table169[Team 1],DP$3)+SUMIFS(Table169[Team 1 GD],Table169[Team 1],$BC33,Table169[Team 2],DP$3)</f>
        <v>0</v>
      </c>
      <c r="DQ33" s="19">
        <f>SUMIFS(Table169[Team 2 GD],Table169[Team 2],$BC33,Table169[Team 1],DQ$3)+SUMIFS(Table169[Team 1 GD],Table169[Team 1],$BC33,Table169[Team 2],DQ$3)</f>
        <v>0</v>
      </c>
      <c r="DS33" s="17" t="s">
        <v>96</v>
      </c>
      <c r="DT33" s="19">
        <f>SUMIFS(Table169[Team 2 Goals],Table169[Team 2],$BC33,Table169[Team 1],DT$3)+SUMIFS(Table169[Team 1 Goals],Table169[Team 1],$BC33,Table169[Team 2],DT$3)</f>
        <v>0</v>
      </c>
      <c r="DU33" s="19">
        <f>SUMIFS(Table169[Team 2 Goals],Table169[Team 2],$BC33,Table169[Team 1],DU$3)+SUMIFS(Table169[Team 1 Goals],Table169[Team 1],$BC33,Table169[Team 2],DU$3)</f>
        <v>0</v>
      </c>
      <c r="DV33" s="19">
        <f>SUMIFS(Table169[Team 2 Goals],Table169[Team 2],$BC33,Table169[Team 1],DV$3)+SUMIFS(Table169[Team 1 Goals],Table169[Team 1],$BC33,Table169[Team 2],DV$3)</f>
        <v>0</v>
      </c>
      <c r="DW33" s="19">
        <f>SUMIFS(Table169[Team 2 Goals],Table169[Team 2],$BC33,Table169[Team 1],DW$3)+SUMIFS(Table169[Team 1 Goals],Table169[Team 1],$BC33,Table169[Team 2],DW$3)</f>
        <v>0</v>
      </c>
      <c r="DX33" s="19">
        <f>SUMIFS(Table169[Team 2 Goals],Table169[Team 2],$BC33,Table169[Team 1],DX$3)+SUMIFS(Table169[Team 1 Goals],Table169[Team 1],$BC33,Table169[Team 2],DX$3)</f>
        <v>0</v>
      </c>
      <c r="DY33" s="19">
        <f>SUMIFS(Table169[Team 2 Goals],Table169[Team 2],$BC33,Table169[Team 1],DY$3)+SUMIFS(Table169[Team 1 Goals],Table169[Team 1],$BC33,Table169[Team 2],DY$3)</f>
        <v>0</v>
      </c>
      <c r="DZ33" s="19">
        <f>SUMIFS(Table169[Team 2 Goals],Table169[Team 2],$BC33,Table169[Team 1],DZ$3)+SUMIFS(Table169[Team 1 Goals],Table169[Team 1],$BC33,Table169[Team 2],DZ$3)</f>
        <v>0</v>
      </c>
      <c r="EA33" s="19">
        <f>SUMIFS(Table169[Team 2 Goals],Table169[Team 2],$BC33,Table169[Team 1],EA$3)+SUMIFS(Table169[Team 1 Goals],Table169[Team 1],$BC33,Table169[Team 2],EA$3)</f>
        <v>0</v>
      </c>
      <c r="EB33" s="19">
        <f>SUMIFS(Table169[Team 2 Goals],Table169[Team 2],$BC33,Table169[Team 1],EB$3)+SUMIFS(Table169[Team 1 Goals],Table169[Team 1],$BC33,Table169[Team 2],EB$3)</f>
        <v>0</v>
      </c>
      <c r="EC33" s="19">
        <f>SUMIFS(Table169[Team 2 Goals],Table169[Team 2],$BC33,Table169[Team 1],EC$3)+SUMIFS(Table169[Team 1 Goals],Table169[Team 1],$BC33,Table169[Team 2],EC$3)</f>
        <v>0</v>
      </c>
      <c r="ED33" s="19">
        <f>SUMIFS(Table169[Team 2 Goals],Table169[Team 2],$BC33,Table169[Team 1],ED$3)+SUMIFS(Table169[Team 1 Goals],Table169[Team 1],$BC33,Table169[Team 2],ED$3)</f>
        <v>0</v>
      </c>
      <c r="EE33" s="19">
        <f>SUMIFS(Table169[Team 2 Goals],Table169[Team 2],$BC33,Table169[Team 1],EE$3)+SUMIFS(Table169[Team 1 Goals],Table169[Team 1],$BC33,Table169[Team 2],EE$3)</f>
        <v>0</v>
      </c>
      <c r="EF33" s="19">
        <f>SUMIFS(Table169[Team 2 Goals],Table169[Team 2],$BC33,Table169[Team 1],EF$3)+SUMIFS(Table169[Team 1 Goals],Table169[Team 1],$BC33,Table169[Team 2],EF$3)</f>
        <v>0</v>
      </c>
      <c r="EG33" s="19">
        <f>SUMIFS(Table169[Team 2 Goals],Table169[Team 2],$BC33,Table169[Team 1],EG$3)+SUMIFS(Table169[Team 1 Goals],Table169[Team 1],$BC33,Table169[Team 2],EG$3)</f>
        <v>0</v>
      </c>
      <c r="EH33" s="19">
        <f>SUMIFS(Table169[Team 2 Goals],Table169[Team 2],$BC33,Table169[Team 1],EH$3)+SUMIFS(Table169[Team 1 Goals],Table169[Team 1],$BC33,Table169[Team 2],EH$3)</f>
        <v>0</v>
      </c>
      <c r="EI33" s="19">
        <f>SUMIFS(Table169[Team 2 Goals],Table169[Team 2],$BC33,Table169[Team 1],EI$3)+SUMIFS(Table169[Team 1 Goals],Table169[Team 1],$BC33,Table169[Team 2],EI$3)</f>
        <v>0</v>
      </c>
      <c r="EJ33" s="19">
        <f>SUMIFS(Table169[Team 2 Goals],Table169[Team 2],$BC33,Table169[Team 1],EJ$3)+SUMIFS(Table169[Team 1 Goals],Table169[Team 1],$BC33,Table169[Team 2],EJ$3)</f>
        <v>0</v>
      </c>
      <c r="EK33" s="19">
        <f>SUMIFS(Table169[Team 2 Goals],Table169[Team 2],$BC33,Table169[Team 1],EK$3)+SUMIFS(Table169[Team 1 Goals],Table169[Team 1],$BC33,Table169[Team 2],EK$3)</f>
        <v>0</v>
      </c>
      <c r="EL33" s="19">
        <f>SUMIFS(Table169[Team 2 Goals],Table169[Team 2],$BC33,Table169[Team 1],EL$3)+SUMIFS(Table169[Team 1 Goals],Table169[Team 1],$BC33,Table169[Team 2],EL$3)</f>
        <v>0</v>
      </c>
      <c r="EM33" s="19">
        <f>SUMIFS(Table169[Team 2 Goals],Table169[Team 2],$BC33,Table169[Team 1],EM$3)+SUMIFS(Table169[Team 1 Goals],Table169[Team 1],$BC33,Table169[Team 2],EM$3)</f>
        <v>0</v>
      </c>
      <c r="EN33" s="19">
        <f>SUMIFS(Table169[Team 2 Goals],Table169[Team 2],$BC33,Table169[Team 1],EN$3)+SUMIFS(Table169[Team 1 Goals],Table169[Team 1],$BC33,Table169[Team 2],EN$3)</f>
        <v>0</v>
      </c>
      <c r="EO33" s="19">
        <f>SUMIFS(Table169[Team 2 Goals],Table169[Team 2],$BC33,Table169[Team 1],EO$3)+SUMIFS(Table169[Team 1 Goals],Table169[Team 1],$BC33,Table169[Team 2],EO$3)</f>
        <v>0</v>
      </c>
      <c r="EP33" s="19">
        <f>SUMIFS(Table169[Team 2 Goals],Table169[Team 2],$BC33,Table169[Team 1],EP$3)+SUMIFS(Table169[Team 1 Goals],Table169[Team 1],$BC33,Table169[Team 2],EP$3)</f>
        <v>0</v>
      </c>
      <c r="EQ33" s="19">
        <f>SUMIFS(Table169[Team 2 Goals],Table169[Team 2],$BC33,Table169[Team 1],EQ$3)+SUMIFS(Table169[Team 1 Goals],Table169[Team 1],$BC33,Table169[Team 2],EQ$3)</f>
        <v>0</v>
      </c>
      <c r="ER33" s="19">
        <f>SUMIFS(Table169[Team 2 Goals],Table169[Team 2],$BC33,Table169[Team 1],ER$3)+SUMIFS(Table169[Team 1 Goals],Table169[Team 1],$BC33,Table169[Team 2],ER$3)</f>
        <v>0</v>
      </c>
      <c r="ES33" s="19">
        <f>SUMIFS(Table169[Team 2 Goals],Table169[Team 2],$BC33,Table169[Team 1],ES$3)+SUMIFS(Table169[Team 1 Goals],Table169[Team 1],$BC33,Table169[Team 2],ES$3)</f>
        <v>0</v>
      </c>
      <c r="ET33" s="19">
        <f>SUMIFS(Table169[Team 2 Goals],Table169[Team 2],$BC33,Table169[Team 1],ET$3)+SUMIFS(Table169[Team 1 Goals],Table169[Team 1],$BC33,Table169[Team 2],ET$3)</f>
        <v>0</v>
      </c>
      <c r="EU33" s="19">
        <f>SUMIFS(Table169[Team 2 Goals],Table169[Team 2],$BC33,Table169[Team 1],EU$3)+SUMIFS(Table169[Team 1 Goals],Table169[Team 1],$BC33,Table169[Team 2],EU$3)</f>
        <v>0</v>
      </c>
      <c r="EV33" s="19">
        <f>SUMIFS(Table169[Team 2 Goals],Table169[Team 2],$BC33,Table169[Team 1],EV$3)+SUMIFS(Table169[Team 1 Goals],Table169[Team 1],$BC33,Table169[Team 2],EV$3)</f>
        <v>0</v>
      </c>
      <c r="EW33" s="19">
        <f>SUMIFS(Table169[Team 2 Goals],Table169[Team 2],$BC33,Table169[Team 1],EW$3)+SUMIFS(Table169[Team 1 Goals],Table169[Team 1],$BC33,Table169[Team 2],EW$3)</f>
        <v>0</v>
      </c>
      <c r="EX33" s="19">
        <f>SUMIFS(Table169[Team 2 Goals],Table169[Team 2],$BC33,Table169[Team 1],EX$3)+SUMIFS(Table169[Team 1 Goals],Table169[Team 1],$BC33,Table169[Team 2],EX$3)</f>
        <v>0</v>
      </c>
      <c r="EY33" s="19">
        <f>SUMIFS(Table169[Team 2 Goals],Table169[Team 2],$BC33,Table169[Team 1],EY$3)+SUMIFS(Table169[Team 1 Goals],Table169[Team 1],$BC33,Table169[Team 2],EY$3)</f>
        <v>0</v>
      </c>
      <c r="FA33" s="72"/>
      <c r="FB33" s="72"/>
    </row>
    <row r="34" spans="1:158" s="17" customFormat="1" ht="30" customHeight="1" thickBot="1" x14ac:dyDescent="0.3">
      <c r="A34" s="70"/>
      <c r="B34" s="5">
        <v>31</v>
      </c>
      <c r="C34" s="5" t="s">
        <v>122</v>
      </c>
      <c r="D34" s="28">
        <v>44893</v>
      </c>
      <c r="E34" s="5" t="s">
        <v>9</v>
      </c>
      <c r="F34" s="29">
        <v>0.79166666666666663</v>
      </c>
      <c r="G34" s="30">
        <f t="shared" si="0"/>
        <v>44893.333333333328</v>
      </c>
      <c r="H34" s="5" t="s">
        <v>44</v>
      </c>
      <c r="I34" s="67"/>
      <c r="J34" s="5" t="str">
        <f>IF(Table169[[#This Row],[SCORE]]="","",IF(O34=P34,"Draw",IF(O34&gt;P34,K34,L34)))</f>
        <v/>
      </c>
      <c r="K34" s="17" t="str">
        <f>IF(Table169[[#This Row],[TEAMS]]="","",LEFT(H34,FIND(" -",H34,1)-1))</f>
        <v>Brazil</v>
      </c>
      <c r="L34" s="17" t="str">
        <f>IF(Table169[[#This Row],[TEAMS]]="","",MID(H34,FIND("-",H34,1)+2,LEN(H34)-FIND("-",H34,1)+2))</f>
        <v>Switzerland</v>
      </c>
      <c r="M34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34" s="17" t="str">
        <f>IF(Table169[[#This Row],[Winner]]=Table169[[#This Row],[Team 1]],Table169[[#This Row],[Team 2]],IF(Table169[[#This Row],[Winner]]=Table169[[#This Row],[Team 2]],Table169[[#This Row],[Team 1]],""))</f>
        <v/>
      </c>
      <c r="O34" s="17" t="str">
        <f>IF(Table169[[#This Row],[SCORE]]="","",LEFT(I34,FIND(":",I34,1)-1)*1)</f>
        <v/>
      </c>
      <c r="P34" s="17" t="str">
        <f>IF(Table169[[#This Row],[SCORE]]="","",MID(I34,FIND(":",I34,1)+1,LEN(I34)-FIND(":",I34,1)+1)*1)</f>
        <v/>
      </c>
      <c r="Q34" s="17" t="str">
        <f>IF(OR(Table169[[#This Row],[Team 1 Goals]]="",Table169[[#This Row],[Team 2 Goals]]=""),"",Table169[[#This Row],[Team 1 Goals]]-Table169[[#This Row],[Team 2 Goals]])</f>
        <v/>
      </c>
      <c r="R34" s="17" t="str">
        <f>IF(OR(Table169[[#This Row],[Team 1 Goals]]="",Table169[[#This Row],[Team 2 Goals]]=""),"",Table169[[#This Row],[Team 2 Goals]]-Table169[[#This Row],[Team 1 Goals]])</f>
        <v/>
      </c>
      <c r="S34" s="17" t="str">
        <f>IF(Table169[[#This Row],[SCORE]]="","",IF(Table169[[#This Row],[WINNER / RESULT]]="Draw",1,IF(Table169[[#This Row],[WINNER / RESULT]]=Table169[[#This Row],[Team 1]],3,0)))</f>
        <v/>
      </c>
      <c r="T34" s="17" t="str">
        <f>IF(Table169[[#This Row],[SCORE]]="","",IF(Table169[[#This Row],[WINNER / RESULT]]="Draw",1,IF(Table169[[#This Row],[WINNER / RESULT]]=Table169[[#This Row],[Team 2]],3,0)))</f>
        <v/>
      </c>
      <c r="Z34" s="4"/>
      <c r="AI34" s="17" t="s">
        <v>122</v>
      </c>
      <c r="AJ34" s="17" t="s">
        <v>94</v>
      </c>
      <c r="AK34" s="17">
        <f>COUNTIF(Table169[Winner],AJ34)</f>
        <v>0</v>
      </c>
      <c r="AL34" s="17">
        <f>COUNTIFS(Table169[Team 2],AJ34,Table169[WINNER / RESULT],"Draw")+COUNTIFS(Table169[Team 1],AJ34,Table169[WINNER / RESULT],"Draw")</f>
        <v>0</v>
      </c>
      <c r="AM34" s="17">
        <f>COUNTIF(Table169[Loser],AJ34)</f>
        <v>0</v>
      </c>
      <c r="AN34" s="17">
        <f>AL34+(3*AK34)</f>
        <v>0</v>
      </c>
      <c r="AO34" s="17">
        <f>SUMIFS(Table169[Team 1 Goals],Table169[Team 1],AJ34)+SUMIFS(Table169[Team 2 Goals],Table169[Team 2],AJ34)</f>
        <v>0</v>
      </c>
      <c r="AP34" s="17">
        <f>SUMIFS(Table169[Team 2 Goals],Table169[Team 1],AJ34)+SUMIFS(Table169[Team 1 Goals],Table169[Team 2],AJ34)</f>
        <v>0</v>
      </c>
      <c r="AQ34" s="17">
        <f>AO34-AP34</f>
        <v>0</v>
      </c>
      <c r="AR34" s="17">
        <f ca="1">RANK(BA34,$BA$34:$BA$37,1)</f>
        <v>1</v>
      </c>
      <c r="AS34" s="17" t="str">
        <f t="shared" si="1"/>
        <v/>
      </c>
      <c r="AT34" s="17" t="str">
        <f ca="1">IF(AS34="",AR34&amp;AI34,AS34&amp;AI34)</f>
        <v>1G</v>
      </c>
      <c r="AU34" s="17">
        <f>RANK(AN34,AN34:AN37)+(RANK(AQ34,AQ34:AQ37)/10)+(RANK(AO34,AO34:AO37)/100)</f>
        <v>1.1100000000000001</v>
      </c>
      <c r="AV34" s="17">
        <f>RANK(AU34,$AU$34:$AU$37,1)</f>
        <v>1</v>
      </c>
      <c r="AW34" s="17" cm="1">
        <f t="array" aca="1" ref="AW34" ca="1">SUMPRODUCT((OFFSET($BD$3:$CI$3,MATCH($AJ34,$BC$4:$BC$35,0),0))*((IF($AV36=$AV34,$BD$3:$CI$3=$AJ36,0))+(IF($AV37=$AV34,$BD$3:$CI$3=$AJ37,0))+(IF($AV35=$AV34,$BD$3:$CI$3=$AJ35,0))))</f>
        <v>0</v>
      </c>
      <c r="AX34" s="17" cm="1">
        <f t="array" aca="1" ref="AX34" ca="1">SUMPRODUCT((OFFSET($CL$3:$DQ$3,MATCH($AJ34,$CK$4:$CK$35,0),0))*((IF($AV36=$AV34,$CL$3:$DQ$3=$AJ36,0))+(IF($AV37=$AV34,$CL$3:$DQ$3=$AJ37,0))+(IF($AV35=$AV34,$CL$3:$DQ$3=$AJ35,0))))</f>
        <v>0</v>
      </c>
      <c r="AY34" s="17" cm="1">
        <f t="array" aca="1" ref="AY34" ca="1">SUMPRODUCT((OFFSET($DT$3:$EY$3,MATCH($AJ34,$DS$4:$DS$35,0),0))*((IF($AV36=$AV34,$DT$3:$EY$3=$AJ36,0))+(IF($AV37=$AV34,$DT$3:$EY$3=$AJ37,0))+(IF($AV35=$AV34,$DT$3:$EY$3=$AJ35,0))))</f>
        <v>0</v>
      </c>
      <c r="AZ34" s="17">
        <f ca="1">(AW34/1000)+(AX34/10000)+(AY34/100000)+(ROW(AY37)/10000000)</f>
        <v>3.7000000000000002E-6</v>
      </c>
      <c r="BA34" s="17">
        <f ca="1">+AU34-AZ34</f>
        <v>1.1099963000000002</v>
      </c>
      <c r="BC34" s="17" t="s">
        <v>85</v>
      </c>
      <c r="BD34" s="19">
        <f>SUMIFS(Table169[Team 2 Points],Table169[Team 2],$BC34,Table169[Team 1],BD$3)+SUMIFS(Table169[Team 1 Points],Table169[Team 1],$BC34,Table169[Team 2],BD$3)</f>
        <v>0</v>
      </c>
      <c r="BE34" s="19">
        <f>SUMIFS(Table169[Team 2 Points],Table169[Team 2],$BC34,Table169[Team 1],BE$3)+SUMIFS(Table169[Team 1 Points],Table169[Team 1],$BC34,Table169[Team 2],BE$3)</f>
        <v>0</v>
      </c>
      <c r="BF34" s="19">
        <f>SUMIFS(Table169[Team 2 Points],Table169[Team 2],$BC34,Table169[Team 1],BF$3)+SUMIFS(Table169[Team 1 Points],Table169[Team 1],$BC34,Table169[Team 2],BF$3)</f>
        <v>0</v>
      </c>
      <c r="BG34" s="19">
        <f>SUMIFS(Table169[Team 2 Points],Table169[Team 2],$BC34,Table169[Team 1],BG$3)+SUMIFS(Table169[Team 1 Points],Table169[Team 1],$BC34,Table169[Team 2],BG$3)</f>
        <v>0</v>
      </c>
      <c r="BH34" s="19">
        <f>SUMIFS(Table169[Team 2 Points],Table169[Team 2],$BC34,Table169[Team 1],BH$3)+SUMIFS(Table169[Team 1 Points],Table169[Team 1],$BC34,Table169[Team 2],BH$3)</f>
        <v>0</v>
      </c>
      <c r="BI34" s="19">
        <f>SUMIFS(Table169[Team 2 Points],Table169[Team 2],$BC34,Table169[Team 1],BI$3)+SUMIFS(Table169[Team 1 Points],Table169[Team 1],$BC34,Table169[Team 2],BI$3)</f>
        <v>0</v>
      </c>
      <c r="BJ34" s="19">
        <f>SUMIFS(Table169[Team 2 Points],Table169[Team 2],$BC34,Table169[Team 1],BJ$3)+SUMIFS(Table169[Team 1 Points],Table169[Team 1],$BC34,Table169[Team 2],BJ$3)</f>
        <v>0</v>
      </c>
      <c r="BK34" s="19">
        <f>SUMIFS(Table169[Team 2 Points],Table169[Team 2],$BC34,Table169[Team 1],BK$3)+SUMIFS(Table169[Team 1 Points],Table169[Team 1],$BC34,Table169[Team 2],BK$3)</f>
        <v>0</v>
      </c>
      <c r="BL34" s="19">
        <f>SUMIFS(Table169[Team 2 Points],Table169[Team 2],$BC34,Table169[Team 1],BL$3)+SUMIFS(Table169[Team 1 Points],Table169[Team 1],$BC34,Table169[Team 2],BL$3)</f>
        <v>0</v>
      </c>
      <c r="BM34" s="19">
        <f>SUMIFS(Table169[Team 2 Points],Table169[Team 2],$BC34,Table169[Team 1],BM$3)+SUMIFS(Table169[Team 1 Points],Table169[Team 1],$BC34,Table169[Team 2],BM$3)</f>
        <v>0</v>
      </c>
      <c r="BN34" s="19">
        <f>SUMIFS(Table169[Team 2 Points],Table169[Team 2],$BC34,Table169[Team 1],BN$3)+SUMIFS(Table169[Team 1 Points],Table169[Team 1],$BC34,Table169[Team 2],BN$3)</f>
        <v>0</v>
      </c>
      <c r="BO34" s="19">
        <f>SUMIFS(Table169[Team 2 Points],Table169[Team 2],$BC34,Table169[Team 1],BO$3)+SUMIFS(Table169[Team 1 Points],Table169[Team 1],$BC34,Table169[Team 2],BO$3)</f>
        <v>0</v>
      </c>
      <c r="BP34" s="19">
        <f>SUMIFS(Table169[Team 2 Points],Table169[Team 2],$BC34,Table169[Team 1],BP$3)+SUMIFS(Table169[Team 1 Points],Table169[Team 1],$BC34,Table169[Team 2],BP$3)</f>
        <v>0</v>
      </c>
      <c r="BQ34" s="19">
        <f>SUMIFS(Table169[Team 2 Points],Table169[Team 2],$BC34,Table169[Team 1],BQ$3)+SUMIFS(Table169[Team 1 Points],Table169[Team 1],$BC34,Table169[Team 2],BQ$3)</f>
        <v>0</v>
      </c>
      <c r="BR34" s="19">
        <f>SUMIFS(Table169[Team 2 Points],Table169[Team 2],$BC34,Table169[Team 1],BR$3)+SUMIFS(Table169[Team 1 Points],Table169[Team 1],$BC34,Table169[Team 2],BR$3)</f>
        <v>0</v>
      </c>
      <c r="BS34" s="19">
        <f>SUMIFS(Table169[Team 2 Points],Table169[Team 2],$BC34,Table169[Team 1],BS$3)+SUMIFS(Table169[Team 1 Points],Table169[Team 1],$BC34,Table169[Team 2],BS$3)</f>
        <v>0</v>
      </c>
      <c r="BT34" s="19">
        <f>SUMIFS(Table169[Team 2 Points],Table169[Team 2],$BC34,Table169[Team 1],BT$3)+SUMIFS(Table169[Team 1 Points],Table169[Team 1],$BC34,Table169[Team 2],BT$3)</f>
        <v>0</v>
      </c>
      <c r="BU34" s="19">
        <f>SUMIFS(Table169[Team 2 Points],Table169[Team 2],$BC34,Table169[Team 1],BU$3)+SUMIFS(Table169[Team 1 Points],Table169[Team 1],$BC34,Table169[Team 2],BU$3)</f>
        <v>0</v>
      </c>
      <c r="BV34" s="19">
        <f>SUMIFS(Table169[Team 2 Points],Table169[Team 2],$BC34,Table169[Team 1],BV$3)+SUMIFS(Table169[Team 1 Points],Table169[Team 1],$BC34,Table169[Team 2],BV$3)</f>
        <v>0</v>
      </c>
      <c r="BW34" s="19">
        <f>SUMIFS(Table169[Team 2 Points],Table169[Team 2],$BC34,Table169[Team 1],BW$3)+SUMIFS(Table169[Team 1 Points],Table169[Team 1],$BC34,Table169[Team 2],BW$3)</f>
        <v>0</v>
      </c>
      <c r="BX34" s="19">
        <f>SUMIFS(Table169[Team 2 Points],Table169[Team 2],$BC34,Table169[Team 1],BX$3)+SUMIFS(Table169[Team 1 Points],Table169[Team 1],$BC34,Table169[Team 2],BX$3)</f>
        <v>0</v>
      </c>
      <c r="BY34" s="19">
        <f>SUMIFS(Table169[Team 2 Points],Table169[Team 2],$BC34,Table169[Team 1],BY$3)+SUMIFS(Table169[Team 1 Points],Table169[Team 1],$BC34,Table169[Team 2],BY$3)</f>
        <v>0</v>
      </c>
      <c r="BZ34" s="19">
        <f>SUMIFS(Table169[Team 2 Points],Table169[Team 2],$BC34,Table169[Team 1],BZ$3)+SUMIFS(Table169[Team 1 Points],Table169[Team 1],$BC34,Table169[Team 2],BZ$3)</f>
        <v>0</v>
      </c>
      <c r="CA34" s="19">
        <f>SUMIFS(Table169[Team 2 Points],Table169[Team 2],$BC34,Table169[Team 1],CA$3)+SUMIFS(Table169[Team 1 Points],Table169[Team 1],$BC34,Table169[Team 2],CA$3)</f>
        <v>0</v>
      </c>
      <c r="CB34" s="19">
        <f>SUMIFS(Table169[Team 2 Points],Table169[Team 2],$BC34,Table169[Team 1],CB$3)+SUMIFS(Table169[Team 1 Points],Table169[Team 1],$BC34,Table169[Team 2],CB$3)</f>
        <v>0</v>
      </c>
      <c r="CC34" s="19">
        <f>SUMIFS(Table169[Team 2 Points],Table169[Team 2],$BC34,Table169[Team 1],CC$3)+SUMIFS(Table169[Team 1 Points],Table169[Team 1],$BC34,Table169[Team 2],CC$3)</f>
        <v>0</v>
      </c>
      <c r="CD34" s="19">
        <f>SUMIFS(Table169[Team 2 Points],Table169[Team 2],$BC34,Table169[Team 1],CD$3)+SUMIFS(Table169[Team 1 Points],Table169[Team 1],$BC34,Table169[Team 2],CD$3)</f>
        <v>0</v>
      </c>
      <c r="CE34" s="19">
        <f>SUMIFS(Table169[Team 2 Points],Table169[Team 2],$BC34,Table169[Team 1],CE$3)+SUMIFS(Table169[Team 1 Points],Table169[Team 1],$BC34,Table169[Team 2],CE$3)</f>
        <v>0</v>
      </c>
      <c r="CF34" s="19">
        <f>SUMIFS(Table169[Team 2 Points],Table169[Team 2],$BC34,Table169[Team 1],CF$3)+SUMIFS(Table169[Team 1 Points],Table169[Team 1],$BC34,Table169[Team 2],CF$3)</f>
        <v>0</v>
      </c>
      <c r="CG34" s="19">
        <f>SUMIFS(Table169[Team 2 Points],Table169[Team 2],$BC34,Table169[Team 1],CG$3)+SUMIFS(Table169[Team 1 Points],Table169[Team 1],$BC34,Table169[Team 2],CG$3)</f>
        <v>0</v>
      </c>
      <c r="CH34" s="19">
        <f>SUMIFS(Table169[Team 2 Points],Table169[Team 2],$BC34,Table169[Team 1],CH$3)+SUMIFS(Table169[Team 1 Points],Table169[Team 1],$BC34,Table169[Team 2],CH$3)</f>
        <v>0</v>
      </c>
      <c r="CI34" s="19">
        <f>SUMIFS(Table169[Team 2 Points],Table169[Team 2],$BC34,Table169[Team 1],CI$3)+SUMIFS(Table169[Team 1 Points],Table169[Team 1],$BC34,Table169[Team 2],CI$3)</f>
        <v>0</v>
      </c>
      <c r="CK34" s="17" t="s">
        <v>85</v>
      </c>
      <c r="CL34" s="19">
        <f>SUMIFS(Table169[Team 2 GD],Table169[Team 2],$BC34,Table169[Team 1],CL$3)+SUMIFS(Table169[Team 1 GD],Table169[Team 1],$BC34,Table169[Team 2],CL$3)</f>
        <v>0</v>
      </c>
      <c r="CM34" s="19">
        <f>SUMIFS(Table169[Team 2 GD],Table169[Team 2],$BC34,Table169[Team 1],CM$3)+SUMIFS(Table169[Team 1 GD],Table169[Team 1],$BC34,Table169[Team 2],CM$3)</f>
        <v>0</v>
      </c>
      <c r="CN34" s="19">
        <f>SUMIFS(Table169[Team 2 GD],Table169[Team 2],$BC34,Table169[Team 1],CN$3)+SUMIFS(Table169[Team 1 GD],Table169[Team 1],$BC34,Table169[Team 2],CN$3)</f>
        <v>0</v>
      </c>
      <c r="CO34" s="19">
        <f>SUMIFS(Table169[Team 2 GD],Table169[Team 2],$BC34,Table169[Team 1],CO$3)+SUMIFS(Table169[Team 1 GD],Table169[Team 1],$BC34,Table169[Team 2],CO$3)</f>
        <v>0</v>
      </c>
      <c r="CP34" s="19">
        <f>SUMIFS(Table169[Team 2 GD],Table169[Team 2],$BC34,Table169[Team 1],CP$3)+SUMIFS(Table169[Team 1 GD],Table169[Team 1],$BC34,Table169[Team 2],CP$3)</f>
        <v>0</v>
      </c>
      <c r="CQ34" s="19">
        <f>SUMIFS(Table169[Team 2 GD],Table169[Team 2],$BC34,Table169[Team 1],CQ$3)+SUMIFS(Table169[Team 1 GD],Table169[Team 1],$BC34,Table169[Team 2],CQ$3)</f>
        <v>0</v>
      </c>
      <c r="CR34" s="19">
        <f>SUMIFS(Table169[Team 2 GD],Table169[Team 2],$BC34,Table169[Team 1],CR$3)+SUMIFS(Table169[Team 1 GD],Table169[Team 1],$BC34,Table169[Team 2],CR$3)</f>
        <v>0</v>
      </c>
      <c r="CS34" s="19">
        <f>SUMIFS(Table169[Team 2 GD],Table169[Team 2],$BC34,Table169[Team 1],CS$3)+SUMIFS(Table169[Team 1 GD],Table169[Team 1],$BC34,Table169[Team 2],CS$3)</f>
        <v>0</v>
      </c>
      <c r="CT34" s="19">
        <f>SUMIFS(Table169[Team 2 GD],Table169[Team 2],$BC34,Table169[Team 1],CT$3)+SUMIFS(Table169[Team 1 GD],Table169[Team 1],$BC34,Table169[Team 2],CT$3)</f>
        <v>0</v>
      </c>
      <c r="CU34" s="19">
        <f>SUMIFS(Table169[Team 2 GD],Table169[Team 2],$BC34,Table169[Team 1],CU$3)+SUMIFS(Table169[Team 1 GD],Table169[Team 1],$BC34,Table169[Team 2],CU$3)</f>
        <v>0</v>
      </c>
      <c r="CV34" s="19">
        <f>SUMIFS(Table169[Team 2 GD],Table169[Team 2],$BC34,Table169[Team 1],CV$3)+SUMIFS(Table169[Team 1 GD],Table169[Team 1],$BC34,Table169[Team 2],CV$3)</f>
        <v>0</v>
      </c>
      <c r="CW34" s="19">
        <f>SUMIFS(Table169[Team 2 GD],Table169[Team 2],$BC34,Table169[Team 1],CW$3)+SUMIFS(Table169[Team 1 GD],Table169[Team 1],$BC34,Table169[Team 2],CW$3)</f>
        <v>0</v>
      </c>
      <c r="CX34" s="19">
        <f>SUMIFS(Table169[Team 2 GD],Table169[Team 2],$BC34,Table169[Team 1],CX$3)+SUMIFS(Table169[Team 1 GD],Table169[Team 1],$BC34,Table169[Team 2],CX$3)</f>
        <v>0</v>
      </c>
      <c r="CY34" s="19">
        <f>SUMIFS(Table169[Team 2 GD],Table169[Team 2],$BC34,Table169[Team 1],CY$3)+SUMIFS(Table169[Team 1 GD],Table169[Team 1],$BC34,Table169[Team 2],CY$3)</f>
        <v>0</v>
      </c>
      <c r="CZ34" s="19">
        <f>SUMIFS(Table169[Team 2 GD],Table169[Team 2],$BC34,Table169[Team 1],CZ$3)+SUMIFS(Table169[Team 1 GD],Table169[Team 1],$BC34,Table169[Team 2],CZ$3)</f>
        <v>0</v>
      </c>
      <c r="DA34" s="19">
        <f>SUMIFS(Table169[Team 2 GD],Table169[Team 2],$BC34,Table169[Team 1],DA$3)+SUMIFS(Table169[Team 1 GD],Table169[Team 1],$BC34,Table169[Team 2],DA$3)</f>
        <v>0</v>
      </c>
      <c r="DB34" s="19">
        <f>SUMIFS(Table169[Team 2 GD],Table169[Team 2],$BC34,Table169[Team 1],DB$3)+SUMIFS(Table169[Team 1 GD],Table169[Team 1],$BC34,Table169[Team 2],DB$3)</f>
        <v>0</v>
      </c>
      <c r="DC34" s="19">
        <f>SUMIFS(Table169[Team 2 GD],Table169[Team 2],$BC34,Table169[Team 1],DC$3)+SUMIFS(Table169[Team 1 GD],Table169[Team 1],$BC34,Table169[Team 2],DC$3)</f>
        <v>0</v>
      </c>
      <c r="DD34" s="19">
        <f>SUMIFS(Table169[Team 2 GD],Table169[Team 2],$BC34,Table169[Team 1],DD$3)+SUMIFS(Table169[Team 1 GD],Table169[Team 1],$BC34,Table169[Team 2],DD$3)</f>
        <v>0</v>
      </c>
      <c r="DE34" s="19">
        <f>SUMIFS(Table169[Team 2 GD],Table169[Team 2],$BC34,Table169[Team 1],DE$3)+SUMIFS(Table169[Team 1 GD],Table169[Team 1],$BC34,Table169[Team 2],DE$3)</f>
        <v>0</v>
      </c>
      <c r="DF34" s="19">
        <f>SUMIFS(Table169[Team 2 GD],Table169[Team 2],$BC34,Table169[Team 1],DF$3)+SUMIFS(Table169[Team 1 GD],Table169[Team 1],$BC34,Table169[Team 2],DF$3)</f>
        <v>0</v>
      </c>
      <c r="DG34" s="19">
        <f>SUMIFS(Table169[Team 2 GD],Table169[Team 2],$BC34,Table169[Team 1],DG$3)+SUMIFS(Table169[Team 1 GD],Table169[Team 1],$BC34,Table169[Team 2],DG$3)</f>
        <v>0</v>
      </c>
      <c r="DH34" s="19">
        <f>SUMIFS(Table169[Team 2 GD],Table169[Team 2],$BC34,Table169[Team 1],DH$3)+SUMIFS(Table169[Team 1 GD],Table169[Team 1],$BC34,Table169[Team 2],DH$3)</f>
        <v>0</v>
      </c>
      <c r="DI34" s="19">
        <f>SUMIFS(Table169[Team 2 GD],Table169[Team 2],$BC34,Table169[Team 1],DI$3)+SUMIFS(Table169[Team 1 GD],Table169[Team 1],$BC34,Table169[Team 2],DI$3)</f>
        <v>0</v>
      </c>
      <c r="DJ34" s="19">
        <f>SUMIFS(Table169[Team 2 GD],Table169[Team 2],$BC34,Table169[Team 1],DJ$3)+SUMIFS(Table169[Team 1 GD],Table169[Team 1],$BC34,Table169[Team 2],DJ$3)</f>
        <v>0</v>
      </c>
      <c r="DK34" s="19">
        <f>SUMIFS(Table169[Team 2 GD],Table169[Team 2],$BC34,Table169[Team 1],DK$3)+SUMIFS(Table169[Team 1 GD],Table169[Team 1],$BC34,Table169[Team 2],DK$3)</f>
        <v>0</v>
      </c>
      <c r="DL34" s="19">
        <f>SUMIFS(Table169[Team 2 GD],Table169[Team 2],$BC34,Table169[Team 1],DL$3)+SUMIFS(Table169[Team 1 GD],Table169[Team 1],$BC34,Table169[Team 2],DL$3)</f>
        <v>0</v>
      </c>
      <c r="DM34" s="19">
        <f>SUMIFS(Table169[Team 2 GD],Table169[Team 2],$BC34,Table169[Team 1],DM$3)+SUMIFS(Table169[Team 1 GD],Table169[Team 1],$BC34,Table169[Team 2],DM$3)</f>
        <v>0</v>
      </c>
      <c r="DN34" s="19">
        <f>SUMIFS(Table169[Team 2 GD],Table169[Team 2],$BC34,Table169[Team 1],DN$3)+SUMIFS(Table169[Team 1 GD],Table169[Team 1],$BC34,Table169[Team 2],DN$3)</f>
        <v>0</v>
      </c>
      <c r="DO34" s="19">
        <f>SUMIFS(Table169[Team 2 GD],Table169[Team 2],$BC34,Table169[Team 1],DO$3)+SUMIFS(Table169[Team 1 GD],Table169[Team 1],$BC34,Table169[Team 2],DO$3)</f>
        <v>0</v>
      </c>
      <c r="DP34" s="19">
        <f>SUMIFS(Table169[Team 2 GD],Table169[Team 2],$BC34,Table169[Team 1],DP$3)+SUMIFS(Table169[Team 1 GD],Table169[Team 1],$BC34,Table169[Team 2],DP$3)</f>
        <v>0</v>
      </c>
      <c r="DQ34" s="19">
        <f>SUMIFS(Table169[Team 2 GD],Table169[Team 2],$BC34,Table169[Team 1],DQ$3)+SUMIFS(Table169[Team 1 GD],Table169[Team 1],$BC34,Table169[Team 2],DQ$3)</f>
        <v>0</v>
      </c>
      <c r="DS34" s="17" t="s">
        <v>85</v>
      </c>
      <c r="DT34" s="19">
        <f>SUMIFS(Table169[Team 2 Goals],Table169[Team 2],$BC34,Table169[Team 1],DT$3)+SUMIFS(Table169[Team 1 Goals],Table169[Team 1],$BC34,Table169[Team 2],DT$3)</f>
        <v>0</v>
      </c>
      <c r="DU34" s="19">
        <f>SUMIFS(Table169[Team 2 Goals],Table169[Team 2],$BC34,Table169[Team 1],DU$3)+SUMIFS(Table169[Team 1 Goals],Table169[Team 1],$BC34,Table169[Team 2],DU$3)</f>
        <v>0</v>
      </c>
      <c r="DV34" s="19">
        <f>SUMIFS(Table169[Team 2 Goals],Table169[Team 2],$BC34,Table169[Team 1],DV$3)+SUMIFS(Table169[Team 1 Goals],Table169[Team 1],$BC34,Table169[Team 2],DV$3)</f>
        <v>0</v>
      </c>
      <c r="DW34" s="19">
        <f>SUMIFS(Table169[Team 2 Goals],Table169[Team 2],$BC34,Table169[Team 1],DW$3)+SUMIFS(Table169[Team 1 Goals],Table169[Team 1],$BC34,Table169[Team 2],DW$3)</f>
        <v>0</v>
      </c>
      <c r="DX34" s="19">
        <f>SUMIFS(Table169[Team 2 Goals],Table169[Team 2],$BC34,Table169[Team 1],DX$3)+SUMIFS(Table169[Team 1 Goals],Table169[Team 1],$BC34,Table169[Team 2],DX$3)</f>
        <v>0</v>
      </c>
      <c r="DY34" s="19">
        <f>SUMIFS(Table169[Team 2 Goals],Table169[Team 2],$BC34,Table169[Team 1],DY$3)+SUMIFS(Table169[Team 1 Goals],Table169[Team 1],$BC34,Table169[Team 2],DY$3)</f>
        <v>0</v>
      </c>
      <c r="DZ34" s="19">
        <f>SUMIFS(Table169[Team 2 Goals],Table169[Team 2],$BC34,Table169[Team 1],DZ$3)+SUMIFS(Table169[Team 1 Goals],Table169[Team 1],$BC34,Table169[Team 2],DZ$3)</f>
        <v>0</v>
      </c>
      <c r="EA34" s="19">
        <f>SUMIFS(Table169[Team 2 Goals],Table169[Team 2],$BC34,Table169[Team 1],EA$3)+SUMIFS(Table169[Team 1 Goals],Table169[Team 1],$BC34,Table169[Team 2],EA$3)</f>
        <v>0</v>
      </c>
      <c r="EB34" s="19">
        <f>SUMIFS(Table169[Team 2 Goals],Table169[Team 2],$BC34,Table169[Team 1],EB$3)+SUMIFS(Table169[Team 1 Goals],Table169[Team 1],$BC34,Table169[Team 2],EB$3)</f>
        <v>0</v>
      </c>
      <c r="EC34" s="19">
        <f>SUMIFS(Table169[Team 2 Goals],Table169[Team 2],$BC34,Table169[Team 1],EC$3)+SUMIFS(Table169[Team 1 Goals],Table169[Team 1],$BC34,Table169[Team 2],EC$3)</f>
        <v>0</v>
      </c>
      <c r="ED34" s="19">
        <f>SUMIFS(Table169[Team 2 Goals],Table169[Team 2],$BC34,Table169[Team 1],ED$3)+SUMIFS(Table169[Team 1 Goals],Table169[Team 1],$BC34,Table169[Team 2],ED$3)</f>
        <v>0</v>
      </c>
      <c r="EE34" s="19">
        <f>SUMIFS(Table169[Team 2 Goals],Table169[Team 2],$BC34,Table169[Team 1],EE$3)+SUMIFS(Table169[Team 1 Goals],Table169[Team 1],$BC34,Table169[Team 2],EE$3)</f>
        <v>0</v>
      </c>
      <c r="EF34" s="19">
        <f>SUMIFS(Table169[Team 2 Goals],Table169[Team 2],$BC34,Table169[Team 1],EF$3)+SUMIFS(Table169[Team 1 Goals],Table169[Team 1],$BC34,Table169[Team 2],EF$3)</f>
        <v>0</v>
      </c>
      <c r="EG34" s="19">
        <f>SUMIFS(Table169[Team 2 Goals],Table169[Team 2],$BC34,Table169[Team 1],EG$3)+SUMIFS(Table169[Team 1 Goals],Table169[Team 1],$BC34,Table169[Team 2],EG$3)</f>
        <v>0</v>
      </c>
      <c r="EH34" s="19">
        <f>SUMIFS(Table169[Team 2 Goals],Table169[Team 2],$BC34,Table169[Team 1],EH$3)+SUMIFS(Table169[Team 1 Goals],Table169[Team 1],$BC34,Table169[Team 2],EH$3)</f>
        <v>0</v>
      </c>
      <c r="EI34" s="19">
        <f>SUMIFS(Table169[Team 2 Goals],Table169[Team 2],$BC34,Table169[Team 1],EI$3)+SUMIFS(Table169[Team 1 Goals],Table169[Team 1],$BC34,Table169[Team 2],EI$3)</f>
        <v>0</v>
      </c>
      <c r="EJ34" s="19">
        <f>SUMIFS(Table169[Team 2 Goals],Table169[Team 2],$BC34,Table169[Team 1],EJ$3)+SUMIFS(Table169[Team 1 Goals],Table169[Team 1],$BC34,Table169[Team 2],EJ$3)</f>
        <v>0</v>
      </c>
      <c r="EK34" s="19">
        <f>SUMIFS(Table169[Team 2 Goals],Table169[Team 2],$BC34,Table169[Team 1],EK$3)+SUMIFS(Table169[Team 1 Goals],Table169[Team 1],$BC34,Table169[Team 2],EK$3)</f>
        <v>0</v>
      </c>
      <c r="EL34" s="19">
        <f>SUMIFS(Table169[Team 2 Goals],Table169[Team 2],$BC34,Table169[Team 1],EL$3)+SUMIFS(Table169[Team 1 Goals],Table169[Team 1],$BC34,Table169[Team 2],EL$3)</f>
        <v>0</v>
      </c>
      <c r="EM34" s="19">
        <f>SUMIFS(Table169[Team 2 Goals],Table169[Team 2],$BC34,Table169[Team 1],EM$3)+SUMIFS(Table169[Team 1 Goals],Table169[Team 1],$BC34,Table169[Team 2],EM$3)</f>
        <v>0</v>
      </c>
      <c r="EN34" s="19">
        <f>SUMIFS(Table169[Team 2 Goals],Table169[Team 2],$BC34,Table169[Team 1],EN$3)+SUMIFS(Table169[Team 1 Goals],Table169[Team 1],$BC34,Table169[Team 2],EN$3)</f>
        <v>0</v>
      </c>
      <c r="EO34" s="19">
        <f>SUMIFS(Table169[Team 2 Goals],Table169[Team 2],$BC34,Table169[Team 1],EO$3)+SUMIFS(Table169[Team 1 Goals],Table169[Team 1],$BC34,Table169[Team 2],EO$3)</f>
        <v>0</v>
      </c>
      <c r="EP34" s="19">
        <f>SUMIFS(Table169[Team 2 Goals],Table169[Team 2],$BC34,Table169[Team 1],EP$3)+SUMIFS(Table169[Team 1 Goals],Table169[Team 1],$BC34,Table169[Team 2],EP$3)</f>
        <v>0</v>
      </c>
      <c r="EQ34" s="19">
        <f>SUMIFS(Table169[Team 2 Goals],Table169[Team 2],$BC34,Table169[Team 1],EQ$3)+SUMIFS(Table169[Team 1 Goals],Table169[Team 1],$BC34,Table169[Team 2],EQ$3)</f>
        <v>0</v>
      </c>
      <c r="ER34" s="19">
        <f>SUMIFS(Table169[Team 2 Goals],Table169[Team 2],$BC34,Table169[Team 1],ER$3)+SUMIFS(Table169[Team 1 Goals],Table169[Team 1],$BC34,Table169[Team 2],ER$3)</f>
        <v>0</v>
      </c>
      <c r="ES34" s="19">
        <f>SUMIFS(Table169[Team 2 Goals],Table169[Team 2],$BC34,Table169[Team 1],ES$3)+SUMIFS(Table169[Team 1 Goals],Table169[Team 1],$BC34,Table169[Team 2],ES$3)</f>
        <v>0</v>
      </c>
      <c r="ET34" s="19">
        <f>SUMIFS(Table169[Team 2 Goals],Table169[Team 2],$BC34,Table169[Team 1],ET$3)+SUMIFS(Table169[Team 1 Goals],Table169[Team 1],$BC34,Table169[Team 2],ET$3)</f>
        <v>0</v>
      </c>
      <c r="EU34" s="19">
        <f>SUMIFS(Table169[Team 2 Goals],Table169[Team 2],$BC34,Table169[Team 1],EU$3)+SUMIFS(Table169[Team 1 Goals],Table169[Team 1],$BC34,Table169[Team 2],EU$3)</f>
        <v>0</v>
      </c>
      <c r="EV34" s="19">
        <f>SUMIFS(Table169[Team 2 Goals],Table169[Team 2],$BC34,Table169[Team 1],EV$3)+SUMIFS(Table169[Team 1 Goals],Table169[Team 1],$BC34,Table169[Team 2],EV$3)</f>
        <v>0</v>
      </c>
      <c r="EW34" s="19">
        <f>SUMIFS(Table169[Team 2 Goals],Table169[Team 2],$BC34,Table169[Team 1],EW$3)+SUMIFS(Table169[Team 1 Goals],Table169[Team 1],$BC34,Table169[Team 2],EW$3)</f>
        <v>0</v>
      </c>
      <c r="EX34" s="19">
        <f>SUMIFS(Table169[Team 2 Goals],Table169[Team 2],$BC34,Table169[Team 1],EX$3)+SUMIFS(Table169[Team 1 Goals],Table169[Team 1],$BC34,Table169[Team 2],EX$3)</f>
        <v>0</v>
      </c>
      <c r="EY34" s="19">
        <f>SUMIFS(Table169[Team 2 Goals],Table169[Team 2],$BC34,Table169[Team 1],EY$3)+SUMIFS(Table169[Team 1 Goals],Table169[Team 1],$BC34,Table169[Team 2],EY$3)</f>
        <v>0</v>
      </c>
      <c r="FA34" s="72"/>
      <c r="FB34" s="72"/>
    </row>
    <row r="35" spans="1:158" s="17" customFormat="1" ht="30" customHeight="1" thickBot="1" x14ac:dyDescent="0.3">
      <c r="A35" s="70"/>
      <c r="B35" s="5">
        <v>32</v>
      </c>
      <c r="C35" s="5" t="s">
        <v>72</v>
      </c>
      <c r="D35" s="28">
        <v>44893</v>
      </c>
      <c r="E35" s="5" t="s">
        <v>16</v>
      </c>
      <c r="F35" s="29">
        <v>0.91666666666666663</v>
      </c>
      <c r="G35" s="30">
        <f t="shared" si="0"/>
        <v>44893.458333333328</v>
      </c>
      <c r="H35" s="5" t="s">
        <v>43</v>
      </c>
      <c r="I35" s="67"/>
      <c r="J35" s="5" t="str">
        <f>IF(Table169[[#This Row],[SCORE]]="","",IF(O35=P35,"Draw",IF(O35&gt;P35,K35,L35)))</f>
        <v/>
      </c>
      <c r="K35" s="17" t="str">
        <f>IF(Table169[[#This Row],[TEAMS]]="","",LEFT(H35,FIND(" -",H35,1)-1))</f>
        <v>Portugal</v>
      </c>
      <c r="L35" s="17" t="str">
        <f>IF(Table169[[#This Row],[TEAMS]]="","",MID(H35,FIND("-",H35,1)+2,LEN(H35)-FIND("-",H35,1)+2))</f>
        <v>Uruguay</v>
      </c>
      <c r="M35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35" s="17" t="str">
        <f>IF(Table169[[#This Row],[Winner]]=Table169[[#This Row],[Team 1]],Table169[[#This Row],[Team 2]],IF(Table169[[#This Row],[Winner]]=Table169[[#This Row],[Team 2]],Table169[[#This Row],[Team 1]],""))</f>
        <v/>
      </c>
      <c r="O35" s="17" t="str">
        <f>IF(Table169[[#This Row],[SCORE]]="","",LEFT(I35,FIND(":",I35,1)-1)*1)</f>
        <v/>
      </c>
      <c r="P35" s="17" t="str">
        <f>IF(Table169[[#This Row],[SCORE]]="","",MID(I35,FIND(":",I35,1)+1,LEN(I35)-FIND(":",I35,1)+1)*1)</f>
        <v/>
      </c>
      <c r="Q35" s="17" t="str">
        <f>IF(OR(Table169[[#This Row],[Team 1 Goals]]="",Table169[[#This Row],[Team 2 Goals]]=""),"",Table169[[#This Row],[Team 1 Goals]]-Table169[[#This Row],[Team 2 Goals]])</f>
        <v/>
      </c>
      <c r="R35" s="17" t="str">
        <f>IF(OR(Table169[[#This Row],[Team 1 Goals]]="",Table169[[#This Row],[Team 2 Goals]]=""),"",Table169[[#This Row],[Team 2 Goals]]-Table169[[#This Row],[Team 1 Goals]])</f>
        <v/>
      </c>
      <c r="S35" s="17" t="str">
        <f>IF(Table169[[#This Row],[SCORE]]="","",IF(Table169[[#This Row],[WINNER / RESULT]]="Draw",1,IF(Table169[[#This Row],[WINNER / RESULT]]=Table169[[#This Row],[Team 1]],3,0)))</f>
        <v/>
      </c>
      <c r="T35" s="17" t="str">
        <f>IF(Table169[[#This Row],[SCORE]]="","",IF(Table169[[#This Row],[WINNER / RESULT]]="Draw",1,IF(Table169[[#This Row],[WINNER / RESULT]]=Table169[[#This Row],[Team 2]],3,0)))</f>
        <v/>
      </c>
      <c r="Z35" s="3"/>
      <c r="AA35" s="76" t="s">
        <v>139</v>
      </c>
      <c r="AB35" s="77"/>
      <c r="AC35" s="38" t="s">
        <v>127</v>
      </c>
      <c r="AD35" s="41" t="s">
        <v>142</v>
      </c>
      <c r="AE35" s="42" t="s">
        <v>69</v>
      </c>
      <c r="AI35" s="17" t="s">
        <v>122</v>
      </c>
      <c r="AJ35" s="17" t="s">
        <v>103</v>
      </c>
      <c r="AK35" s="17">
        <f>COUNTIF(Table169[Winner],AJ35)</f>
        <v>0</v>
      </c>
      <c r="AL35" s="17">
        <f>COUNTIFS(Table169[Team 2],AJ35,Table169[WINNER / RESULT],"Draw")+COUNTIFS(Table169[Team 1],AJ35,Table169[WINNER / RESULT],"Draw")</f>
        <v>0</v>
      </c>
      <c r="AM35" s="17">
        <f>COUNTIF(Table169[Loser],AJ35)</f>
        <v>0</v>
      </c>
      <c r="AN35" s="17">
        <f>AL35+(3*AK35)</f>
        <v>0</v>
      </c>
      <c r="AO35" s="17">
        <f>SUMIFS(Table169[Team 1 Goals],Table169[Team 1],AJ35)+SUMIFS(Table169[Team 2 Goals],Table169[Team 2],AJ35)</f>
        <v>0</v>
      </c>
      <c r="AP35" s="17">
        <f>SUMIFS(Table169[Team 2 Goals],Table169[Team 1],AJ35)+SUMIFS(Table169[Team 1 Goals],Table169[Team 2],AJ35)</f>
        <v>0</v>
      </c>
      <c r="AQ35" s="17">
        <f>AO35-AP35</f>
        <v>0</v>
      </c>
      <c r="AR35" s="17">
        <f ca="1">RANK(BA35,$BA$34:$BA$37,1)</f>
        <v>2</v>
      </c>
      <c r="AS35" s="17" t="str">
        <f t="shared" si="1"/>
        <v/>
      </c>
      <c r="AT35" s="17" t="str">
        <f ca="1">IF(AS35="",AR35&amp;AI35,AS35&amp;AI35)</f>
        <v>2G</v>
      </c>
      <c r="AU35" s="17">
        <f>RANK(AN35,AN34:AN37)+(RANK(AQ35,AQ34:AQ37)/10)+(RANK(AO35,AO34:AO37)/100)</f>
        <v>1.1100000000000001</v>
      </c>
      <c r="AV35" s="17">
        <f>RANK(AU35,$AU$34:$AU$37,1)</f>
        <v>1</v>
      </c>
      <c r="AW35" s="17" cm="1">
        <f t="array" aca="1" ref="AW35" ca="1">SUMPRODUCT((OFFSET($BD$3:$CI$3,MATCH($AJ35,$BC$4:$BC$35,0),0))*((IF($AV36=$AV35,$BD$3:$CI$3=$AJ36,0))+(IF($AV37=$AV35,$BD$3:$CI$3=$AJ37,0))+(IF($AV34=$AV35,$BD$3:$CI$3=$AJ34,0))))</f>
        <v>0</v>
      </c>
      <c r="AX35" s="17" cm="1">
        <f t="array" aca="1" ref="AX35" ca="1">SUMPRODUCT((OFFSET($CL$3:$DQ$3,MATCH($AJ35,$CK$4:$CK$35,0),0))*((IF($AV36=$AV35,$CL$3:$DQ$3=$AJ36,0))+(IF($AV37=$AV35,$CL$3:$DQ$3=$AJ37,0))+(IF($AV34=$AV35,$CL$3:$DQ$3=$AJ34,0))))</f>
        <v>0</v>
      </c>
      <c r="AY35" s="17" cm="1">
        <f t="array" aca="1" ref="AY35" ca="1">SUMPRODUCT((OFFSET($DT$3:$EY$3,MATCH($AJ35,$DS$4:$DS$35,0),0))*((IF($AV36=$AV35,$DT$3:$EY$3=$AJ36,0))+(IF($AV37=$AV35,$DT$3:$EY$3=$AJ37,0))+(IF($AV34=$AV35,$DT$3:$EY$3=$AJ34,0))))</f>
        <v>0</v>
      </c>
      <c r="AZ35" s="17">
        <f ca="1">(AW35/1000)+(AX35/10000)+(AY35/100000)+(ROW(AY36)/10000000)</f>
        <v>3.5999999999999998E-6</v>
      </c>
      <c r="BA35" s="17">
        <f ca="1">+AU35-AZ35</f>
        <v>1.1099964</v>
      </c>
      <c r="BC35" s="17" t="s">
        <v>98</v>
      </c>
      <c r="BD35" s="19">
        <f>SUMIFS(Table169[Team 2 Points],Table169[Team 2],$BC35,Table169[Team 1],BD$3)+SUMIFS(Table169[Team 1 Points],Table169[Team 1],$BC35,Table169[Team 2],BD$3)</f>
        <v>0</v>
      </c>
      <c r="BE35" s="19">
        <f>SUMIFS(Table169[Team 2 Points],Table169[Team 2],$BC35,Table169[Team 1],BE$3)+SUMIFS(Table169[Team 1 Points],Table169[Team 1],$BC35,Table169[Team 2],BE$3)</f>
        <v>0</v>
      </c>
      <c r="BF35" s="19">
        <f>SUMIFS(Table169[Team 2 Points],Table169[Team 2],$BC35,Table169[Team 1],BF$3)+SUMIFS(Table169[Team 1 Points],Table169[Team 1],$BC35,Table169[Team 2],BF$3)</f>
        <v>0</v>
      </c>
      <c r="BG35" s="19">
        <f>SUMIFS(Table169[Team 2 Points],Table169[Team 2],$BC35,Table169[Team 1],BG$3)+SUMIFS(Table169[Team 1 Points],Table169[Team 1],$BC35,Table169[Team 2],BG$3)</f>
        <v>0</v>
      </c>
      <c r="BH35" s="19">
        <f>SUMIFS(Table169[Team 2 Points],Table169[Team 2],$BC35,Table169[Team 1],BH$3)+SUMIFS(Table169[Team 1 Points],Table169[Team 1],$BC35,Table169[Team 2],BH$3)</f>
        <v>0</v>
      </c>
      <c r="BI35" s="19">
        <f>SUMIFS(Table169[Team 2 Points],Table169[Team 2],$BC35,Table169[Team 1],BI$3)+SUMIFS(Table169[Team 1 Points],Table169[Team 1],$BC35,Table169[Team 2],BI$3)</f>
        <v>0</v>
      </c>
      <c r="BJ35" s="19">
        <f>SUMIFS(Table169[Team 2 Points],Table169[Team 2],$BC35,Table169[Team 1],BJ$3)+SUMIFS(Table169[Team 1 Points],Table169[Team 1],$BC35,Table169[Team 2],BJ$3)</f>
        <v>0</v>
      </c>
      <c r="BK35" s="19">
        <f>SUMIFS(Table169[Team 2 Points],Table169[Team 2],$BC35,Table169[Team 1],BK$3)+SUMIFS(Table169[Team 1 Points],Table169[Team 1],$BC35,Table169[Team 2],BK$3)</f>
        <v>0</v>
      </c>
      <c r="BL35" s="19">
        <f>SUMIFS(Table169[Team 2 Points],Table169[Team 2],$BC35,Table169[Team 1],BL$3)+SUMIFS(Table169[Team 1 Points],Table169[Team 1],$BC35,Table169[Team 2],BL$3)</f>
        <v>0</v>
      </c>
      <c r="BM35" s="19">
        <f>SUMIFS(Table169[Team 2 Points],Table169[Team 2],$BC35,Table169[Team 1],BM$3)+SUMIFS(Table169[Team 1 Points],Table169[Team 1],$BC35,Table169[Team 2],BM$3)</f>
        <v>0</v>
      </c>
      <c r="BN35" s="19">
        <f>SUMIFS(Table169[Team 2 Points],Table169[Team 2],$BC35,Table169[Team 1],BN$3)+SUMIFS(Table169[Team 1 Points],Table169[Team 1],$BC35,Table169[Team 2],BN$3)</f>
        <v>0</v>
      </c>
      <c r="BO35" s="19">
        <f>SUMIFS(Table169[Team 2 Points],Table169[Team 2],$BC35,Table169[Team 1],BO$3)+SUMIFS(Table169[Team 1 Points],Table169[Team 1],$BC35,Table169[Team 2],BO$3)</f>
        <v>0</v>
      </c>
      <c r="BP35" s="19">
        <f>SUMIFS(Table169[Team 2 Points],Table169[Team 2],$BC35,Table169[Team 1],BP$3)+SUMIFS(Table169[Team 1 Points],Table169[Team 1],$BC35,Table169[Team 2],BP$3)</f>
        <v>0</v>
      </c>
      <c r="BQ35" s="19">
        <f>SUMIFS(Table169[Team 2 Points],Table169[Team 2],$BC35,Table169[Team 1],BQ$3)+SUMIFS(Table169[Team 1 Points],Table169[Team 1],$BC35,Table169[Team 2],BQ$3)</f>
        <v>0</v>
      </c>
      <c r="BR35" s="19">
        <f>SUMIFS(Table169[Team 2 Points],Table169[Team 2],$BC35,Table169[Team 1],BR$3)+SUMIFS(Table169[Team 1 Points],Table169[Team 1],$BC35,Table169[Team 2],BR$3)</f>
        <v>0</v>
      </c>
      <c r="BS35" s="19">
        <f>SUMIFS(Table169[Team 2 Points],Table169[Team 2],$BC35,Table169[Team 1],BS$3)+SUMIFS(Table169[Team 1 Points],Table169[Team 1],$BC35,Table169[Team 2],BS$3)</f>
        <v>0</v>
      </c>
      <c r="BT35" s="19">
        <f>SUMIFS(Table169[Team 2 Points],Table169[Team 2],$BC35,Table169[Team 1],BT$3)+SUMIFS(Table169[Team 1 Points],Table169[Team 1],$BC35,Table169[Team 2],BT$3)</f>
        <v>0</v>
      </c>
      <c r="BU35" s="19">
        <f>SUMIFS(Table169[Team 2 Points],Table169[Team 2],$BC35,Table169[Team 1],BU$3)+SUMIFS(Table169[Team 1 Points],Table169[Team 1],$BC35,Table169[Team 2],BU$3)</f>
        <v>0</v>
      </c>
      <c r="BV35" s="19">
        <f>SUMIFS(Table169[Team 2 Points],Table169[Team 2],$BC35,Table169[Team 1],BV$3)+SUMIFS(Table169[Team 1 Points],Table169[Team 1],$BC35,Table169[Team 2],BV$3)</f>
        <v>0</v>
      </c>
      <c r="BW35" s="19">
        <f>SUMIFS(Table169[Team 2 Points],Table169[Team 2],$BC35,Table169[Team 1],BW$3)+SUMIFS(Table169[Team 1 Points],Table169[Team 1],$BC35,Table169[Team 2],BW$3)</f>
        <v>0</v>
      </c>
      <c r="BX35" s="19">
        <f>SUMIFS(Table169[Team 2 Points],Table169[Team 2],$BC35,Table169[Team 1],BX$3)+SUMIFS(Table169[Team 1 Points],Table169[Team 1],$BC35,Table169[Team 2],BX$3)</f>
        <v>0</v>
      </c>
      <c r="BY35" s="19">
        <f>SUMIFS(Table169[Team 2 Points],Table169[Team 2],$BC35,Table169[Team 1],BY$3)+SUMIFS(Table169[Team 1 Points],Table169[Team 1],$BC35,Table169[Team 2],BY$3)</f>
        <v>0</v>
      </c>
      <c r="BZ35" s="19">
        <f>SUMIFS(Table169[Team 2 Points],Table169[Team 2],$BC35,Table169[Team 1],BZ$3)+SUMIFS(Table169[Team 1 Points],Table169[Team 1],$BC35,Table169[Team 2],BZ$3)</f>
        <v>0</v>
      </c>
      <c r="CA35" s="19">
        <f>SUMIFS(Table169[Team 2 Points],Table169[Team 2],$BC35,Table169[Team 1],CA$3)+SUMIFS(Table169[Team 1 Points],Table169[Team 1],$BC35,Table169[Team 2],CA$3)</f>
        <v>0</v>
      </c>
      <c r="CB35" s="19">
        <f>SUMIFS(Table169[Team 2 Points],Table169[Team 2],$BC35,Table169[Team 1],CB$3)+SUMIFS(Table169[Team 1 Points],Table169[Team 1],$BC35,Table169[Team 2],CB$3)</f>
        <v>0</v>
      </c>
      <c r="CC35" s="19">
        <f>SUMIFS(Table169[Team 2 Points],Table169[Team 2],$BC35,Table169[Team 1],CC$3)+SUMIFS(Table169[Team 1 Points],Table169[Team 1],$BC35,Table169[Team 2],CC$3)</f>
        <v>0</v>
      </c>
      <c r="CD35" s="19">
        <f>SUMIFS(Table169[Team 2 Points],Table169[Team 2],$BC35,Table169[Team 1],CD$3)+SUMIFS(Table169[Team 1 Points],Table169[Team 1],$BC35,Table169[Team 2],CD$3)</f>
        <v>0</v>
      </c>
      <c r="CE35" s="19">
        <f>SUMIFS(Table169[Team 2 Points],Table169[Team 2],$BC35,Table169[Team 1],CE$3)+SUMIFS(Table169[Team 1 Points],Table169[Team 1],$BC35,Table169[Team 2],CE$3)</f>
        <v>0</v>
      </c>
      <c r="CF35" s="19">
        <f>SUMIFS(Table169[Team 2 Points],Table169[Team 2],$BC35,Table169[Team 1],CF$3)+SUMIFS(Table169[Team 1 Points],Table169[Team 1],$BC35,Table169[Team 2],CF$3)</f>
        <v>0</v>
      </c>
      <c r="CG35" s="19">
        <f>SUMIFS(Table169[Team 2 Points],Table169[Team 2],$BC35,Table169[Team 1],CG$3)+SUMIFS(Table169[Team 1 Points],Table169[Team 1],$BC35,Table169[Team 2],CG$3)</f>
        <v>0</v>
      </c>
      <c r="CH35" s="19">
        <f>SUMIFS(Table169[Team 2 Points],Table169[Team 2],$BC35,Table169[Team 1],CH$3)+SUMIFS(Table169[Team 1 Points],Table169[Team 1],$BC35,Table169[Team 2],CH$3)</f>
        <v>0</v>
      </c>
      <c r="CI35" s="19">
        <f>SUMIFS(Table169[Team 2 Points],Table169[Team 2],$BC35,Table169[Team 1],CI$3)+SUMIFS(Table169[Team 1 Points],Table169[Team 1],$BC35,Table169[Team 2],CI$3)</f>
        <v>0</v>
      </c>
      <c r="CK35" s="17" t="s">
        <v>98</v>
      </c>
      <c r="CL35" s="19">
        <f>SUMIFS(Table169[Team 2 GD],Table169[Team 2],$BC35,Table169[Team 1],CL$3)+SUMIFS(Table169[Team 1 GD],Table169[Team 1],$BC35,Table169[Team 2],CL$3)</f>
        <v>0</v>
      </c>
      <c r="CM35" s="19">
        <f>SUMIFS(Table169[Team 2 GD],Table169[Team 2],$BC35,Table169[Team 1],CM$3)+SUMIFS(Table169[Team 1 GD],Table169[Team 1],$BC35,Table169[Team 2],CM$3)</f>
        <v>0</v>
      </c>
      <c r="CN35" s="19">
        <f>SUMIFS(Table169[Team 2 GD],Table169[Team 2],$BC35,Table169[Team 1],CN$3)+SUMIFS(Table169[Team 1 GD],Table169[Team 1],$BC35,Table169[Team 2],CN$3)</f>
        <v>0</v>
      </c>
      <c r="CO35" s="19">
        <f>SUMIFS(Table169[Team 2 GD],Table169[Team 2],$BC35,Table169[Team 1],CO$3)+SUMIFS(Table169[Team 1 GD],Table169[Team 1],$BC35,Table169[Team 2],CO$3)</f>
        <v>0</v>
      </c>
      <c r="CP35" s="19">
        <f>SUMIFS(Table169[Team 2 GD],Table169[Team 2],$BC35,Table169[Team 1],CP$3)+SUMIFS(Table169[Team 1 GD],Table169[Team 1],$BC35,Table169[Team 2],CP$3)</f>
        <v>0</v>
      </c>
      <c r="CQ35" s="19">
        <f>SUMIFS(Table169[Team 2 GD],Table169[Team 2],$BC35,Table169[Team 1],CQ$3)+SUMIFS(Table169[Team 1 GD],Table169[Team 1],$BC35,Table169[Team 2],CQ$3)</f>
        <v>0</v>
      </c>
      <c r="CR35" s="19">
        <f>SUMIFS(Table169[Team 2 GD],Table169[Team 2],$BC35,Table169[Team 1],CR$3)+SUMIFS(Table169[Team 1 GD],Table169[Team 1],$BC35,Table169[Team 2],CR$3)</f>
        <v>0</v>
      </c>
      <c r="CS35" s="19">
        <f>SUMIFS(Table169[Team 2 GD],Table169[Team 2],$BC35,Table169[Team 1],CS$3)+SUMIFS(Table169[Team 1 GD],Table169[Team 1],$BC35,Table169[Team 2],CS$3)</f>
        <v>0</v>
      </c>
      <c r="CT35" s="19">
        <f>SUMIFS(Table169[Team 2 GD],Table169[Team 2],$BC35,Table169[Team 1],CT$3)+SUMIFS(Table169[Team 1 GD],Table169[Team 1],$BC35,Table169[Team 2],CT$3)</f>
        <v>0</v>
      </c>
      <c r="CU35" s="19">
        <f>SUMIFS(Table169[Team 2 GD],Table169[Team 2],$BC35,Table169[Team 1],CU$3)+SUMIFS(Table169[Team 1 GD],Table169[Team 1],$BC35,Table169[Team 2],CU$3)</f>
        <v>0</v>
      </c>
      <c r="CV35" s="19">
        <f>SUMIFS(Table169[Team 2 GD],Table169[Team 2],$BC35,Table169[Team 1],CV$3)+SUMIFS(Table169[Team 1 GD],Table169[Team 1],$BC35,Table169[Team 2],CV$3)</f>
        <v>0</v>
      </c>
      <c r="CW35" s="19">
        <f>SUMIFS(Table169[Team 2 GD],Table169[Team 2],$BC35,Table169[Team 1],CW$3)+SUMIFS(Table169[Team 1 GD],Table169[Team 1],$BC35,Table169[Team 2],CW$3)</f>
        <v>0</v>
      </c>
      <c r="CX35" s="19">
        <f>SUMIFS(Table169[Team 2 GD],Table169[Team 2],$BC35,Table169[Team 1],CX$3)+SUMIFS(Table169[Team 1 GD],Table169[Team 1],$BC35,Table169[Team 2],CX$3)</f>
        <v>0</v>
      </c>
      <c r="CY35" s="19">
        <f>SUMIFS(Table169[Team 2 GD],Table169[Team 2],$BC35,Table169[Team 1],CY$3)+SUMIFS(Table169[Team 1 GD],Table169[Team 1],$BC35,Table169[Team 2],CY$3)</f>
        <v>0</v>
      </c>
      <c r="CZ35" s="19">
        <f>SUMIFS(Table169[Team 2 GD],Table169[Team 2],$BC35,Table169[Team 1],CZ$3)+SUMIFS(Table169[Team 1 GD],Table169[Team 1],$BC35,Table169[Team 2],CZ$3)</f>
        <v>0</v>
      </c>
      <c r="DA35" s="19">
        <f>SUMIFS(Table169[Team 2 GD],Table169[Team 2],$BC35,Table169[Team 1],DA$3)+SUMIFS(Table169[Team 1 GD],Table169[Team 1],$BC35,Table169[Team 2],DA$3)</f>
        <v>0</v>
      </c>
      <c r="DB35" s="19">
        <f>SUMIFS(Table169[Team 2 GD],Table169[Team 2],$BC35,Table169[Team 1],DB$3)+SUMIFS(Table169[Team 1 GD],Table169[Team 1],$BC35,Table169[Team 2],DB$3)</f>
        <v>0</v>
      </c>
      <c r="DC35" s="19">
        <f>SUMIFS(Table169[Team 2 GD],Table169[Team 2],$BC35,Table169[Team 1],DC$3)+SUMIFS(Table169[Team 1 GD],Table169[Team 1],$BC35,Table169[Team 2],DC$3)</f>
        <v>0</v>
      </c>
      <c r="DD35" s="19">
        <f>SUMIFS(Table169[Team 2 GD],Table169[Team 2],$BC35,Table169[Team 1],DD$3)+SUMIFS(Table169[Team 1 GD],Table169[Team 1],$BC35,Table169[Team 2],DD$3)</f>
        <v>0</v>
      </c>
      <c r="DE35" s="19">
        <f>SUMIFS(Table169[Team 2 GD],Table169[Team 2],$BC35,Table169[Team 1],DE$3)+SUMIFS(Table169[Team 1 GD],Table169[Team 1],$BC35,Table169[Team 2],DE$3)</f>
        <v>0</v>
      </c>
      <c r="DF35" s="19">
        <f>SUMIFS(Table169[Team 2 GD],Table169[Team 2],$BC35,Table169[Team 1],DF$3)+SUMIFS(Table169[Team 1 GD],Table169[Team 1],$BC35,Table169[Team 2],DF$3)</f>
        <v>0</v>
      </c>
      <c r="DG35" s="19">
        <f>SUMIFS(Table169[Team 2 GD],Table169[Team 2],$BC35,Table169[Team 1],DG$3)+SUMIFS(Table169[Team 1 GD],Table169[Team 1],$BC35,Table169[Team 2],DG$3)</f>
        <v>0</v>
      </c>
      <c r="DH35" s="19">
        <f>SUMIFS(Table169[Team 2 GD],Table169[Team 2],$BC35,Table169[Team 1],DH$3)+SUMIFS(Table169[Team 1 GD],Table169[Team 1],$BC35,Table169[Team 2],DH$3)</f>
        <v>0</v>
      </c>
      <c r="DI35" s="19">
        <f>SUMIFS(Table169[Team 2 GD],Table169[Team 2],$BC35,Table169[Team 1],DI$3)+SUMIFS(Table169[Team 1 GD],Table169[Team 1],$BC35,Table169[Team 2],DI$3)</f>
        <v>0</v>
      </c>
      <c r="DJ35" s="19">
        <f>SUMIFS(Table169[Team 2 GD],Table169[Team 2],$BC35,Table169[Team 1],DJ$3)+SUMIFS(Table169[Team 1 GD],Table169[Team 1],$BC35,Table169[Team 2],DJ$3)</f>
        <v>0</v>
      </c>
      <c r="DK35" s="19">
        <f>SUMIFS(Table169[Team 2 GD],Table169[Team 2],$BC35,Table169[Team 1],DK$3)+SUMIFS(Table169[Team 1 GD],Table169[Team 1],$BC35,Table169[Team 2],DK$3)</f>
        <v>0</v>
      </c>
      <c r="DL35" s="19">
        <f>SUMIFS(Table169[Team 2 GD],Table169[Team 2],$BC35,Table169[Team 1],DL$3)+SUMIFS(Table169[Team 1 GD],Table169[Team 1],$BC35,Table169[Team 2],DL$3)</f>
        <v>0</v>
      </c>
      <c r="DM35" s="19">
        <f>SUMIFS(Table169[Team 2 GD],Table169[Team 2],$BC35,Table169[Team 1],DM$3)+SUMIFS(Table169[Team 1 GD],Table169[Team 1],$BC35,Table169[Team 2],DM$3)</f>
        <v>0</v>
      </c>
      <c r="DN35" s="19">
        <f>SUMIFS(Table169[Team 2 GD],Table169[Team 2],$BC35,Table169[Team 1],DN$3)+SUMIFS(Table169[Team 1 GD],Table169[Team 1],$BC35,Table169[Team 2],DN$3)</f>
        <v>0</v>
      </c>
      <c r="DO35" s="19">
        <f>SUMIFS(Table169[Team 2 GD],Table169[Team 2],$BC35,Table169[Team 1],DO$3)+SUMIFS(Table169[Team 1 GD],Table169[Team 1],$BC35,Table169[Team 2],DO$3)</f>
        <v>0</v>
      </c>
      <c r="DP35" s="19">
        <f>SUMIFS(Table169[Team 2 GD],Table169[Team 2],$BC35,Table169[Team 1],DP$3)+SUMIFS(Table169[Team 1 GD],Table169[Team 1],$BC35,Table169[Team 2],DP$3)</f>
        <v>0</v>
      </c>
      <c r="DQ35" s="19">
        <f>SUMIFS(Table169[Team 2 GD],Table169[Team 2],$BC35,Table169[Team 1],DQ$3)+SUMIFS(Table169[Team 1 GD],Table169[Team 1],$BC35,Table169[Team 2],DQ$3)</f>
        <v>0</v>
      </c>
      <c r="DS35" s="17" t="s">
        <v>98</v>
      </c>
      <c r="DT35" s="19">
        <f>SUMIFS(Table169[Team 2 Goals],Table169[Team 2],$BC35,Table169[Team 1],DT$3)+SUMIFS(Table169[Team 1 Goals],Table169[Team 1],$BC35,Table169[Team 2],DT$3)</f>
        <v>0</v>
      </c>
      <c r="DU35" s="19">
        <f>SUMIFS(Table169[Team 2 Goals],Table169[Team 2],$BC35,Table169[Team 1],DU$3)+SUMIFS(Table169[Team 1 Goals],Table169[Team 1],$BC35,Table169[Team 2],DU$3)</f>
        <v>0</v>
      </c>
      <c r="DV35" s="19">
        <f>SUMIFS(Table169[Team 2 Goals],Table169[Team 2],$BC35,Table169[Team 1],DV$3)+SUMIFS(Table169[Team 1 Goals],Table169[Team 1],$BC35,Table169[Team 2],DV$3)</f>
        <v>0</v>
      </c>
      <c r="DW35" s="19">
        <f>SUMIFS(Table169[Team 2 Goals],Table169[Team 2],$BC35,Table169[Team 1],DW$3)+SUMIFS(Table169[Team 1 Goals],Table169[Team 1],$BC35,Table169[Team 2],DW$3)</f>
        <v>0</v>
      </c>
      <c r="DX35" s="19">
        <f>SUMIFS(Table169[Team 2 Goals],Table169[Team 2],$BC35,Table169[Team 1],DX$3)+SUMIFS(Table169[Team 1 Goals],Table169[Team 1],$BC35,Table169[Team 2],DX$3)</f>
        <v>0</v>
      </c>
      <c r="DY35" s="19">
        <f>SUMIFS(Table169[Team 2 Goals],Table169[Team 2],$BC35,Table169[Team 1],DY$3)+SUMIFS(Table169[Team 1 Goals],Table169[Team 1],$BC35,Table169[Team 2],DY$3)</f>
        <v>0</v>
      </c>
      <c r="DZ35" s="19">
        <f>SUMIFS(Table169[Team 2 Goals],Table169[Team 2],$BC35,Table169[Team 1],DZ$3)+SUMIFS(Table169[Team 1 Goals],Table169[Team 1],$BC35,Table169[Team 2],DZ$3)</f>
        <v>0</v>
      </c>
      <c r="EA35" s="19">
        <f>SUMIFS(Table169[Team 2 Goals],Table169[Team 2],$BC35,Table169[Team 1],EA$3)+SUMIFS(Table169[Team 1 Goals],Table169[Team 1],$BC35,Table169[Team 2],EA$3)</f>
        <v>0</v>
      </c>
      <c r="EB35" s="19">
        <f>SUMIFS(Table169[Team 2 Goals],Table169[Team 2],$BC35,Table169[Team 1],EB$3)+SUMIFS(Table169[Team 1 Goals],Table169[Team 1],$BC35,Table169[Team 2],EB$3)</f>
        <v>0</v>
      </c>
      <c r="EC35" s="19">
        <f>SUMIFS(Table169[Team 2 Goals],Table169[Team 2],$BC35,Table169[Team 1],EC$3)+SUMIFS(Table169[Team 1 Goals],Table169[Team 1],$BC35,Table169[Team 2],EC$3)</f>
        <v>0</v>
      </c>
      <c r="ED35" s="19">
        <f>SUMIFS(Table169[Team 2 Goals],Table169[Team 2],$BC35,Table169[Team 1],ED$3)+SUMIFS(Table169[Team 1 Goals],Table169[Team 1],$BC35,Table169[Team 2],ED$3)</f>
        <v>0</v>
      </c>
      <c r="EE35" s="19">
        <f>SUMIFS(Table169[Team 2 Goals],Table169[Team 2],$BC35,Table169[Team 1],EE$3)+SUMIFS(Table169[Team 1 Goals],Table169[Team 1],$BC35,Table169[Team 2],EE$3)</f>
        <v>0</v>
      </c>
      <c r="EF35" s="19">
        <f>SUMIFS(Table169[Team 2 Goals],Table169[Team 2],$BC35,Table169[Team 1],EF$3)+SUMIFS(Table169[Team 1 Goals],Table169[Team 1],$BC35,Table169[Team 2],EF$3)</f>
        <v>0</v>
      </c>
      <c r="EG35" s="19">
        <f>SUMIFS(Table169[Team 2 Goals],Table169[Team 2],$BC35,Table169[Team 1],EG$3)+SUMIFS(Table169[Team 1 Goals],Table169[Team 1],$BC35,Table169[Team 2],EG$3)</f>
        <v>0</v>
      </c>
      <c r="EH35" s="19">
        <f>SUMIFS(Table169[Team 2 Goals],Table169[Team 2],$BC35,Table169[Team 1],EH$3)+SUMIFS(Table169[Team 1 Goals],Table169[Team 1],$BC35,Table169[Team 2],EH$3)</f>
        <v>0</v>
      </c>
      <c r="EI35" s="19">
        <f>SUMIFS(Table169[Team 2 Goals],Table169[Team 2],$BC35,Table169[Team 1],EI$3)+SUMIFS(Table169[Team 1 Goals],Table169[Team 1],$BC35,Table169[Team 2],EI$3)</f>
        <v>0</v>
      </c>
      <c r="EJ35" s="19">
        <f>SUMIFS(Table169[Team 2 Goals],Table169[Team 2],$BC35,Table169[Team 1],EJ$3)+SUMIFS(Table169[Team 1 Goals],Table169[Team 1],$BC35,Table169[Team 2],EJ$3)</f>
        <v>0</v>
      </c>
      <c r="EK35" s="19">
        <f>SUMIFS(Table169[Team 2 Goals],Table169[Team 2],$BC35,Table169[Team 1],EK$3)+SUMIFS(Table169[Team 1 Goals],Table169[Team 1],$BC35,Table169[Team 2],EK$3)</f>
        <v>0</v>
      </c>
      <c r="EL35" s="19">
        <f>SUMIFS(Table169[Team 2 Goals],Table169[Team 2],$BC35,Table169[Team 1],EL$3)+SUMIFS(Table169[Team 1 Goals],Table169[Team 1],$BC35,Table169[Team 2],EL$3)</f>
        <v>0</v>
      </c>
      <c r="EM35" s="19">
        <f>SUMIFS(Table169[Team 2 Goals],Table169[Team 2],$BC35,Table169[Team 1],EM$3)+SUMIFS(Table169[Team 1 Goals],Table169[Team 1],$BC35,Table169[Team 2],EM$3)</f>
        <v>0</v>
      </c>
      <c r="EN35" s="19">
        <f>SUMIFS(Table169[Team 2 Goals],Table169[Team 2],$BC35,Table169[Team 1],EN$3)+SUMIFS(Table169[Team 1 Goals],Table169[Team 1],$BC35,Table169[Team 2],EN$3)</f>
        <v>0</v>
      </c>
      <c r="EO35" s="19">
        <f>SUMIFS(Table169[Team 2 Goals],Table169[Team 2],$BC35,Table169[Team 1],EO$3)+SUMIFS(Table169[Team 1 Goals],Table169[Team 1],$BC35,Table169[Team 2],EO$3)</f>
        <v>0</v>
      </c>
      <c r="EP35" s="19">
        <f>SUMIFS(Table169[Team 2 Goals],Table169[Team 2],$BC35,Table169[Team 1],EP$3)+SUMIFS(Table169[Team 1 Goals],Table169[Team 1],$BC35,Table169[Team 2],EP$3)</f>
        <v>0</v>
      </c>
      <c r="EQ35" s="19">
        <f>SUMIFS(Table169[Team 2 Goals],Table169[Team 2],$BC35,Table169[Team 1],EQ$3)+SUMIFS(Table169[Team 1 Goals],Table169[Team 1],$BC35,Table169[Team 2],EQ$3)</f>
        <v>0</v>
      </c>
      <c r="ER35" s="19">
        <f>SUMIFS(Table169[Team 2 Goals],Table169[Team 2],$BC35,Table169[Team 1],ER$3)+SUMIFS(Table169[Team 1 Goals],Table169[Team 1],$BC35,Table169[Team 2],ER$3)</f>
        <v>0</v>
      </c>
      <c r="ES35" s="19">
        <f>SUMIFS(Table169[Team 2 Goals],Table169[Team 2],$BC35,Table169[Team 1],ES$3)+SUMIFS(Table169[Team 1 Goals],Table169[Team 1],$BC35,Table169[Team 2],ES$3)</f>
        <v>0</v>
      </c>
      <c r="ET35" s="19">
        <f>SUMIFS(Table169[Team 2 Goals],Table169[Team 2],$BC35,Table169[Team 1],ET$3)+SUMIFS(Table169[Team 1 Goals],Table169[Team 1],$BC35,Table169[Team 2],ET$3)</f>
        <v>0</v>
      </c>
      <c r="EU35" s="19">
        <f>SUMIFS(Table169[Team 2 Goals],Table169[Team 2],$BC35,Table169[Team 1],EU$3)+SUMIFS(Table169[Team 1 Goals],Table169[Team 1],$BC35,Table169[Team 2],EU$3)</f>
        <v>0</v>
      </c>
      <c r="EV35" s="19">
        <f>SUMIFS(Table169[Team 2 Goals],Table169[Team 2],$BC35,Table169[Team 1],EV$3)+SUMIFS(Table169[Team 1 Goals],Table169[Team 1],$BC35,Table169[Team 2],EV$3)</f>
        <v>0</v>
      </c>
      <c r="EW35" s="19">
        <f>SUMIFS(Table169[Team 2 Goals],Table169[Team 2],$BC35,Table169[Team 1],EW$3)+SUMIFS(Table169[Team 1 Goals],Table169[Team 1],$BC35,Table169[Team 2],EW$3)</f>
        <v>0</v>
      </c>
      <c r="EX35" s="19">
        <f>SUMIFS(Table169[Team 2 Goals],Table169[Team 2],$BC35,Table169[Team 1],EX$3)+SUMIFS(Table169[Team 1 Goals],Table169[Team 1],$BC35,Table169[Team 2],EX$3)</f>
        <v>0</v>
      </c>
      <c r="EY35" s="19">
        <f>SUMIFS(Table169[Team 2 Goals],Table169[Team 2],$BC35,Table169[Team 1],EY$3)+SUMIFS(Table169[Team 1 Goals],Table169[Team 1],$BC35,Table169[Team 2],EY$3)</f>
        <v>0</v>
      </c>
      <c r="FA35" s="72"/>
      <c r="FB35" s="72"/>
    </row>
    <row r="36" spans="1:158" s="17" customFormat="1" ht="30" customHeight="1" x14ac:dyDescent="0.25">
      <c r="A36" s="70"/>
      <c r="B36" s="5">
        <v>33</v>
      </c>
      <c r="C36" s="5" t="s">
        <v>20</v>
      </c>
      <c r="D36" s="28">
        <v>44894</v>
      </c>
      <c r="E36" s="5" t="s">
        <v>15</v>
      </c>
      <c r="F36" s="29">
        <v>0.91666666666666663</v>
      </c>
      <c r="G36" s="30">
        <f t="shared" si="0"/>
        <v>44894.458333333328</v>
      </c>
      <c r="H36" s="5" t="s">
        <v>49</v>
      </c>
      <c r="I36" s="67"/>
      <c r="J36" s="5" t="str">
        <f>IF(Table169[[#This Row],[SCORE]]="","",IF(O36=P36,"Draw",IF(O36&gt;P36,K36,L36)))</f>
        <v/>
      </c>
      <c r="K36" s="17" t="str">
        <f>IF(Table169[[#This Row],[TEAMS]]="","",LEFT(H36,FIND(" -",H36,1)-1))</f>
        <v>Wales</v>
      </c>
      <c r="L36" s="17" t="str">
        <f>IF(Table169[[#This Row],[TEAMS]]="","",MID(H36,FIND("-",H36,1)+2,LEN(H36)-FIND("-",H36,1)+2))</f>
        <v>England</v>
      </c>
      <c r="M36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36" s="17" t="str">
        <f>IF(Table169[[#This Row],[Winner]]=Table169[[#This Row],[Team 1]],Table169[[#This Row],[Team 2]],IF(Table169[[#This Row],[Winner]]=Table169[[#This Row],[Team 2]],Table169[[#This Row],[Team 1]],""))</f>
        <v/>
      </c>
      <c r="O36" s="17" t="str">
        <f>IF(Table169[[#This Row],[SCORE]]="","",LEFT(I36,FIND(":",I36,1)-1)*1)</f>
        <v/>
      </c>
      <c r="P36" s="17" t="str">
        <f>IF(Table169[[#This Row],[SCORE]]="","",MID(I36,FIND(":",I36,1)+1,LEN(I36)-FIND(":",I36,1)+1)*1)</f>
        <v/>
      </c>
      <c r="Q36" s="17" t="str">
        <f>IF(OR(Table169[[#This Row],[Team 1 Goals]]="",Table169[[#This Row],[Team 2 Goals]]=""),"",Table169[[#This Row],[Team 1 Goals]]-Table169[[#This Row],[Team 2 Goals]])</f>
        <v/>
      </c>
      <c r="R36" s="17" t="str">
        <f>IF(OR(Table169[[#This Row],[Team 1 Goals]]="",Table169[[#This Row],[Team 2 Goals]]=""),"",Table169[[#This Row],[Team 2 Goals]]-Table169[[#This Row],[Team 1 Goals]])</f>
        <v/>
      </c>
      <c r="S36" s="17" t="str">
        <f>IF(Table169[[#This Row],[SCORE]]="","",IF(Table169[[#This Row],[WINNER / RESULT]]="Draw",1,IF(Table169[[#This Row],[WINNER / RESULT]]=Table169[[#This Row],[Team 1]],3,0)))</f>
        <v/>
      </c>
      <c r="T36" s="17" t="str">
        <f>IF(Table169[[#This Row],[SCORE]]="","",IF(Table169[[#This Row],[WINNER / RESULT]]="Draw",1,IF(Table169[[#This Row],[WINNER / RESULT]]=Table169[[#This Row],[Team 2]],3,0)))</f>
        <v/>
      </c>
      <c r="Z36" s="4" t="s">
        <v>121</v>
      </c>
      <c r="AA36" s="43">
        <v>1</v>
      </c>
      <c r="AB36" s="44" t="str">
        <f ca="1">IFERROR(INDEX(AJ:AJ,MATCH("1"&amp;Z36,AT:AT,0),1),"")</f>
        <v>Belgium</v>
      </c>
      <c r="AC36" s="44" t="str">
        <f ca="1">IF(AB36="","",VLOOKUP(AB36,AJ:AO,2,FALSE)&amp;"-"&amp;VLOOKUP(AB36,AJ:AO,3,FALSE)&amp;"-"&amp;VLOOKUP(AB36,AJ:AO,4,FALSE))</f>
        <v>0-0-0</v>
      </c>
      <c r="AD36" s="44">
        <f ca="1">IF(AB36="","",VLOOKUP(AB36,AJ:AQ,8,FALSE))</f>
        <v>0</v>
      </c>
      <c r="AE36" s="45">
        <f ca="1">IF(AB36="","",VLOOKUP(AB36,AJ:AT,5,FALSE))</f>
        <v>0</v>
      </c>
      <c r="AI36" s="17" t="s">
        <v>122</v>
      </c>
      <c r="AJ36" s="17" t="s">
        <v>109</v>
      </c>
      <c r="AK36" s="17">
        <f>COUNTIF(Table169[Winner],AJ36)</f>
        <v>0</v>
      </c>
      <c r="AL36" s="17">
        <f>COUNTIFS(Table169[Team 2],AJ36,Table169[WINNER / RESULT],"Draw")+COUNTIFS(Table169[Team 1],AJ36,Table169[WINNER / RESULT],"Draw")</f>
        <v>0</v>
      </c>
      <c r="AM36" s="17">
        <f>COUNTIF(Table169[Loser],AJ36)</f>
        <v>0</v>
      </c>
      <c r="AN36" s="17">
        <f>AL36+(3*AK36)</f>
        <v>0</v>
      </c>
      <c r="AO36" s="17">
        <f>SUMIFS(Table169[Team 1 Goals],Table169[Team 1],AJ36)+SUMIFS(Table169[Team 2 Goals],Table169[Team 2],AJ36)</f>
        <v>0</v>
      </c>
      <c r="AP36" s="17">
        <f>SUMIFS(Table169[Team 2 Goals],Table169[Team 1],AJ36)+SUMIFS(Table169[Team 1 Goals],Table169[Team 2],AJ36)</f>
        <v>0</v>
      </c>
      <c r="AQ36" s="17">
        <f>AO36-AP36</f>
        <v>0</v>
      </c>
      <c r="AR36" s="17">
        <f ca="1">RANK(BA36,$BA$34:$BA$37,1)</f>
        <v>3</v>
      </c>
      <c r="AS36" s="17" t="str">
        <f t="shared" si="1"/>
        <v/>
      </c>
      <c r="AT36" s="17" t="str">
        <f ca="1">IF(AS36="",AR36&amp;AI36,AS36&amp;AI36)</f>
        <v>3G</v>
      </c>
      <c r="AU36" s="17">
        <f>RANK(AN36,AN34:AN37)+(RANK(AQ36,AQ34:AQ37)/10)+(RANK(AO36,AO34:AO37)/100)</f>
        <v>1.1100000000000001</v>
      </c>
      <c r="AV36" s="17">
        <f>RANK(AU36,$AU$34:$AU$37,1)</f>
        <v>1</v>
      </c>
      <c r="AW36" s="17" cm="1">
        <f t="array" aca="1" ref="AW36" ca="1">SUMPRODUCT((OFFSET($BD$3:$CI$3,MATCH($AJ36,$BC$4:$BC$35,0),0))*((IF($AV34=$AV36,$BD$3:$CI$3=$AJ34,0))+(IF($AV37=$AV36,$BD$3:$CI$3=$AJ37,0))+(IF($AV35=$AV36,$BD$3:$CI$3=$AJ35,0))))</f>
        <v>0</v>
      </c>
      <c r="AX36" s="17" cm="1">
        <f t="array" aca="1" ref="AX36" ca="1">SUMPRODUCT((OFFSET($CL$3:$DQ$3,MATCH($AJ36,$CK$4:$CK$35,0),0))*((IF($AV34=$AV36,$CL$3:$DQ$3=$AJ34,0))+(IF($AV37=$AV36,$CL$3:$DQ$3=$AJ37,0))+(IF($AV35=$AV36,$CL$3:$DQ$3=$AJ35,0))))</f>
        <v>0</v>
      </c>
      <c r="AY36" s="17" cm="1">
        <f t="array" aca="1" ref="AY36" ca="1">SUMPRODUCT((OFFSET($DT$3:$EY$3,MATCH($AJ36,$DS$4:$DS$35,0),0))*((IF($AV34=$AV36,$DT$3:$EY$3=$AJ34,0))+(IF($AV37=$AV36,$DT$3:$EY$3=$AJ37,0))+(IF($AV35=$AV36,$DT$3:$EY$3=$AJ35,0))))</f>
        <v>0</v>
      </c>
      <c r="AZ36" s="17">
        <f ca="1">(AW36/1000)+(AX36/10000)+(AY36/100000)+(ROW(AY35)/10000000)</f>
        <v>3.4999999999999999E-6</v>
      </c>
      <c r="BA36" s="17">
        <f ca="1">+AU36-AZ36</f>
        <v>1.1099965000000001</v>
      </c>
      <c r="BC36" s="21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FA36" s="72"/>
      <c r="FB36" s="72"/>
    </row>
    <row r="37" spans="1:158" s="17" customFormat="1" ht="30" customHeight="1" x14ac:dyDescent="0.25">
      <c r="A37" s="70"/>
      <c r="B37" s="5">
        <v>34</v>
      </c>
      <c r="C37" s="5" t="s">
        <v>20</v>
      </c>
      <c r="D37" s="28">
        <v>44894</v>
      </c>
      <c r="E37" s="5" t="s">
        <v>14</v>
      </c>
      <c r="F37" s="29">
        <v>0.91666666666666663</v>
      </c>
      <c r="G37" s="30">
        <f t="shared" si="0"/>
        <v>44894.458333333328</v>
      </c>
      <c r="H37" s="5" t="s">
        <v>48</v>
      </c>
      <c r="I37" s="67"/>
      <c r="J37" s="5" t="str">
        <f>IF(Table169[[#This Row],[SCORE]]="","",IF(O37=P37,"Draw",IF(O37&gt;P37,K37,L37)))</f>
        <v/>
      </c>
      <c r="K37" s="17" t="str">
        <f>IF(Table169[[#This Row],[TEAMS]]="","",LEFT(H37,FIND(" -",H37,1)-1))</f>
        <v>Iran</v>
      </c>
      <c r="L37" s="17" t="str">
        <f>IF(Table169[[#This Row],[TEAMS]]="","",MID(H37,FIND("-",H37,1)+2,LEN(H37)-FIND("-",H37,1)+2))</f>
        <v>USA</v>
      </c>
      <c r="M37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37" s="17" t="str">
        <f>IF(Table169[[#This Row],[Winner]]=Table169[[#This Row],[Team 1]],Table169[[#This Row],[Team 2]],IF(Table169[[#This Row],[Winner]]=Table169[[#This Row],[Team 2]],Table169[[#This Row],[Team 1]],""))</f>
        <v/>
      </c>
      <c r="O37" s="17" t="str">
        <f>IF(Table169[[#This Row],[SCORE]]="","",LEFT(I37,FIND(":",I37,1)-1)*1)</f>
        <v/>
      </c>
      <c r="P37" s="17" t="str">
        <f>IF(Table169[[#This Row],[SCORE]]="","",MID(I37,FIND(":",I37,1)+1,LEN(I37)-FIND(":",I37,1)+1)*1)</f>
        <v/>
      </c>
      <c r="Q37" s="17" t="str">
        <f>IF(OR(Table169[[#This Row],[Team 1 Goals]]="",Table169[[#This Row],[Team 2 Goals]]=""),"",Table169[[#This Row],[Team 1 Goals]]-Table169[[#This Row],[Team 2 Goals]])</f>
        <v/>
      </c>
      <c r="R37" s="17" t="str">
        <f>IF(OR(Table169[[#This Row],[Team 1 Goals]]="",Table169[[#This Row],[Team 2 Goals]]=""),"",Table169[[#This Row],[Team 2 Goals]]-Table169[[#This Row],[Team 1 Goals]])</f>
        <v/>
      </c>
      <c r="S37" s="17" t="str">
        <f>IF(Table169[[#This Row],[SCORE]]="","",IF(Table169[[#This Row],[WINNER / RESULT]]="Draw",1,IF(Table169[[#This Row],[WINNER / RESULT]]=Table169[[#This Row],[Team 1]],3,0)))</f>
        <v/>
      </c>
      <c r="T37" s="17" t="str">
        <f>IF(Table169[[#This Row],[SCORE]]="","",IF(Table169[[#This Row],[WINNER / RESULT]]="Draw",1,IF(Table169[[#This Row],[WINNER / RESULT]]=Table169[[#This Row],[Team 2]],3,0)))</f>
        <v/>
      </c>
      <c r="Z37" s="4" t="s">
        <v>121</v>
      </c>
      <c r="AA37" s="46">
        <v>2</v>
      </c>
      <c r="AB37" s="27" t="str">
        <f ca="1">IFERROR(INDEX(AJ:AJ,MATCH("2"&amp;Z37,AT:AT,0),1),"")</f>
        <v>Canada</v>
      </c>
      <c r="AC37" s="27" t="str">
        <f ca="1">IF(AB37="","",VLOOKUP(AB37,AJ:AO,2,FALSE)&amp;"-"&amp;VLOOKUP(AB37,AJ:AO,3,FALSE)&amp;"-"&amp;VLOOKUP(AB37,AJ:AO,4,FALSE))</f>
        <v>0-0-0</v>
      </c>
      <c r="AD37" s="27">
        <f ca="1">IF(AB37="","",VLOOKUP(AB37,AJ:AQ,8,FALSE))</f>
        <v>0</v>
      </c>
      <c r="AE37" s="47">
        <f ca="1">IF(AB37="","",VLOOKUP(AB37,AJ:AT,5,FALSE))</f>
        <v>0</v>
      </c>
      <c r="AI37" s="17" t="s">
        <v>122</v>
      </c>
      <c r="AJ37" s="17" t="s">
        <v>97</v>
      </c>
      <c r="AK37" s="17">
        <f>COUNTIF(Table169[Winner],AJ37)</f>
        <v>0</v>
      </c>
      <c r="AL37" s="17">
        <f>COUNTIFS(Table169[Team 2],AJ37,Table169[WINNER / RESULT],"Draw")+COUNTIFS(Table169[Team 1],AJ37,Table169[WINNER / RESULT],"Draw")</f>
        <v>0</v>
      </c>
      <c r="AM37" s="17">
        <f>COUNTIF(Table169[Loser],AJ37)</f>
        <v>0</v>
      </c>
      <c r="AN37" s="17">
        <f>AL37+(3*AK37)</f>
        <v>0</v>
      </c>
      <c r="AO37" s="17">
        <f>SUMIFS(Table169[Team 1 Goals],Table169[Team 1],AJ37)+SUMIFS(Table169[Team 2 Goals],Table169[Team 2],AJ37)</f>
        <v>0</v>
      </c>
      <c r="AP37" s="17">
        <f>SUMIFS(Table169[Team 2 Goals],Table169[Team 1],AJ37)+SUMIFS(Table169[Team 1 Goals],Table169[Team 2],AJ37)</f>
        <v>0</v>
      </c>
      <c r="AQ37" s="17">
        <f>AO37-AP37</f>
        <v>0</v>
      </c>
      <c r="AR37" s="17">
        <f ca="1">RANK(BA37,$BA$34:$BA$37,1)</f>
        <v>4</v>
      </c>
      <c r="AS37" s="17" t="str">
        <f t="shared" si="1"/>
        <v/>
      </c>
      <c r="AT37" s="17" t="str">
        <f ca="1">IF(AS37="",AR37&amp;AI37,AS37&amp;AI37)</f>
        <v>4G</v>
      </c>
      <c r="AU37" s="17">
        <f>RANK(AN37,AN34:AN37)+(RANK(AQ37,AQ34:AQ37)/10)+(RANK(AO37,AO34:AO37)/100)</f>
        <v>1.1100000000000001</v>
      </c>
      <c r="AV37" s="17">
        <f>RANK(AU37,$AU$34:$AU$37,1)</f>
        <v>1</v>
      </c>
      <c r="AW37" s="17" cm="1">
        <f t="array" aca="1" ref="AW37" ca="1">SUMPRODUCT((OFFSET($BD$3:$CI$3,MATCH($AJ37,$BC$4:$BC$35,0),0))*((IF($AV35=$AV37,$BD$3:$CI$3=$AJ35,0))+(IF($AV34=$AV37,$BD$3:$CI$3=$AJ34,0))+(IF($AV36=$AV37,$BD$3:$CI$3=$AJ36,0))))</f>
        <v>0</v>
      </c>
      <c r="AX37" s="17" cm="1">
        <f t="array" aca="1" ref="AX37" ca="1">SUMPRODUCT((OFFSET($CL$3:$DQ$3,MATCH($AJ37,$CK$4:$CK$35,0),0))*((IF($AV35=$AV37,$CL$3:$DQ$3=$AJ35,0))+(IF($AV34=$AV37,$CL$3:$DQ$3=$AJ34,0))+(IF($AV36=$AV37,$CL$3:$DQ$3=$AJ36,0))))</f>
        <v>0</v>
      </c>
      <c r="AY37" s="17" cm="1">
        <f t="array" aca="1" ref="AY37" ca="1">SUMPRODUCT((OFFSET($DT$3:$EY$3,MATCH($AJ37,$DS$4:$DS$35,0),0))*((IF($AV35=$AV37,$DT$3:$EY$3=$AJ35,0))+(IF($AV34=$AV37,$DT$3:$EY$3=$AJ34,0))+(IF($AV36=$AV37,$DT$3:$EY$3=$AJ36,0))))</f>
        <v>0</v>
      </c>
      <c r="AZ37" s="17">
        <f ca="1">(AW37/1000)+(AX37/10000)+(AY37/100000)+(ROW(AY34)/10000000)</f>
        <v>3.4000000000000001E-6</v>
      </c>
      <c r="BA37" s="17">
        <f ca="1">+AU37-AZ37</f>
        <v>1.1099966000000001</v>
      </c>
      <c r="BC37" s="21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FA37" s="72"/>
      <c r="FB37" s="72"/>
    </row>
    <row r="38" spans="1:158" s="17" customFormat="1" ht="30" customHeight="1" x14ac:dyDescent="0.25">
      <c r="A38" s="70"/>
      <c r="B38" s="5">
        <v>35</v>
      </c>
      <c r="C38" s="5" t="s">
        <v>1</v>
      </c>
      <c r="D38" s="28">
        <v>44894</v>
      </c>
      <c r="E38" s="5" t="s">
        <v>13</v>
      </c>
      <c r="F38" s="29">
        <v>0.75</v>
      </c>
      <c r="G38" s="30">
        <f t="shared" si="0"/>
        <v>44894.291666666664</v>
      </c>
      <c r="H38" s="5" t="s">
        <v>47</v>
      </c>
      <c r="I38" s="67"/>
      <c r="J38" s="5" t="str">
        <f>IF(Table169[[#This Row],[SCORE]]="","",IF(O38=P38,"Draw",IF(O38&gt;P38,K38,L38)))</f>
        <v/>
      </c>
      <c r="K38" s="17" t="str">
        <f>IF(Table169[[#This Row],[TEAMS]]="","",LEFT(H38,FIND(" -",H38,1)-1))</f>
        <v>Ecuador</v>
      </c>
      <c r="L38" s="17" t="str">
        <f>IF(Table169[[#This Row],[TEAMS]]="","",MID(H38,FIND("-",H38,1)+2,LEN(H38)-FIND("-",H38,1)+2))</f>
        <v>Senegal</v>
      </c>
      <c r="M38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38" s="17" t="str">
        <f>IF(Table169[[#This Row],[Winner]]=Table169[[#This Row],[Team 1]],Table169[[#This Row],[Team 2]],IF(Table169[[#This Row],[Winner]]=Table169[[#This Row],[Team 2]],Table169[[#This Row],[Team 1]],""))</f>
        <v/>
      </c>
      <c r="O38" s="17" t="str">
        <f>IF(Table169[[#This Row],[SCORE]]="","",LEFT(I38,FIND(":",I38,1)-1)*1)</f>
        <v/>
      </c>
      <c r="P38" s="17" t="str">
        <f>IF(Table169[[#This Row],[SCORE]]="","",MID(I38,FIND(":",I38,1)+1,LEN(I38)-FIND(":",I38,1)+1)*1)</f>
        <v/>
      </c>
      <c r="Q38" s="17" t="str">
        <f>IF(OR(Table169[[#This Row],[Team 1 Goals]]="",Table169[[#This Row],[Team 2 Goals]]=""),"",Table169[[#This Row],[Team 1 Goals]]-Table169[[#This Row],[Team 2 Goals]])</f>
        <v/>
      </c>
      <c r="R38" s="17" t="str">
        <f>IF(OR(Table169[[#This Row],[Team 1 Goals]]="",Table169[[#This Row],[Team 2 Goals]]=""),"",Table169[[#This Row],[Team 2 Goals]]-Table169[[#This Row],[Team 1 Goals]])</f>
        <v/>
      </c>
      <c r="S38" s="17" t="str">
        <f>IF(Table169[[#This Row],[SCORE]]="","",IF(Table169[[#This Row],[WINNER / RESULT]]="Draw",1,IF(Table169[[#This Row],[WINNER / RESULT]]=Table169[[#This Row],[Team 1]],3,0)))</f>
        <v/>
      </c>
      <c r="T38" s="17" t="str">
        <f>IF(Table169[[#This Row],[SCORE]]="","",IF(Table169[[#This Row],[WINNER / RESULT]]="Draw",1,IF(Table169[[#This Row],[WINNER / RESULT]]=Table169[[#This Row],[Team 2]],3,0)))</f>
        <v/>
      </c>
      <c r="Z38" s="4" t="s">
        <v>121</v>
      </c>
      <c r="AA38" s="48">
        <v>3</v>
      </c>
      <c r="AB38" s="49" t="str">
        <f ca="1">IFERROR(INDEX(AJ:AJ,MATCH("3"&amp;Z38,AT:AT,0),1),"")</f>
        <v>Croatia</v>
      </c>
      <c r="AC38" s="49" t="str">
        <f ca="1">IF(AB38="","",VLOOKUP(AB38,AJ:AO,2,FALSE)&amp;"-"&amp;VLOOKUP(AB38,AJ:AO,3,FALSE)&amp;"-"&amp;VLOOKUP(AB38,AJ:AO,4,FALSE))</f>
        <v>0-0-0</v>
      </c>
      <c r="AD38" s="49">
        <f ca="1">IF(AB38="","",VLOOKUP(AB38,AJ:AQ,8,FALSE))</f>
        <v>0</v>
      </c>
      <c r="AE38" s="50">
        <f ca="1">IF(AB38="","",VLOOKUP(AB38,AJ:AT,5,FALSE))</f>
        <v>0</v>
      </c>
      <c r="AS38" s="17" t="str">
        <f t="shared" si="1"/>
        <v/>
      </c>
      <c r="BC38" s="21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FA38" s="72"/>
      <c r="FB38" s="72"/>
    </row>
    <row r="39" spans="1:158" s="17" customFormat="1" ht="30" customHeight="1" thickBot="1" x14ac:dyDescent="0.3">
      <c r="A39" s="70"/>
      <c r="B39" s="5">
        <v>36</v>
      </c>
      <c r="C39" s="5" t="s">
        <v>1</v>
      </c>
      <c r="D39" s="28">
        <v>44894</v>
      </c>
      <c r="E39" s="5" t="s">
        <v>12</v>
      </c>
      <c r="F39" s="29">
        <v>0.75</v>
      </c>
      <c r="G39" s="30">
        <f t="shared" si="0"/>
        <v>44894.291666666664</v>
      </c>
      <c r="H39" s="5" t="s">
        <v>46</v>
      </c>
      <c r="I39" s="67"/>
      <c r="J39" s="5" t="str">
        <f>IF(Table169[[#This Row],[SCORE]]="","",IF(O39=P39,"Draw",IF(O39&gt;P39,K39,L39)))</f>
        <v/>
      </c>
      <c r="K39" s="17" t="str">
        <f>IF(Table169[[#This Row],[TEAMS]]="","",LEFT(H39,FIND(" -",H39,1)-1))</f>
        <v>Netherlands</v>
      </c>
      <c r="L39" s="17" t="str">
        <f>IF(Table169[[#This Row],[TEAMS]]="","",MID(H39,FIND("-",H39,1)+2,LEN(H39)-FIND("-",H39,1)+2))</f>
        <v>Qatar</v>
      </c>
      <c r="M39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39" s="17" t="str">
        <f>IF(Table169[[#This Row],[Winner]]=Table169[[#This Row],[Team 1]],Table169[[#This Row],[Team 2]],IF(Table169[[#This Row],[Winner]]=Table169[[#This Row],[Team 2]],Table169[[#This Row],[Team 1]],""))</f>
        <v/>
      </c>
      <c r="O39" s="17" t="str">
        <f>IF(Table169[[#This Row],[SCORE]]="","",LEFT(I39,FIND(":",I39,1)-1)*1)</f>
        <v/>
      </c>
      <c r="P39" s="17" t="str">
        <f>IF(Table169[[#This Row],[SCORE]]="","",MID(I39,FIND(":",I39,1)+1,LEN(I39)-FIND(":",I39,1)+1)*1)</f>
        <v/>
      </c>
      <c r="Q39" s="17" t="str">
        <f>IF(OR(Table169[[#This Row],[Team 1 Goals]]="",Table169[[#This Row],[Team 2 Goals]]=""),"",Table169[[#This Row],[Team 1 Goals]]-Table169[[#This Row],[Team 2 Goals]])</f>
        <v/>
      </c>
      <c r="R39" s="17" t="str">
        <f>IF(OR(Table169[[#This Row],[Team 1 Goals]]="",Table169[[#This Row],[Team 2 Goals]]=""),"",Table169[[#This Row],[Team 2 Goals]]-Table169[[#This Row],[Team 1 Goals]])</f>
        <v/>
      </c>
      <c r="S39" s="17" t="str">
        <f>IF(Table169[[#This Row],[SCORE]]="","",IF(Table169[[#This Row],[WINNER / RESULT]]="Draw",1,IF(Table169[[#This Row],[WINNER / RESULT]]=Table169[[#This Row],[Team 1]],3,0)))</f>
        <v/>
      </c>
      <c r="T39" s="17" t="str">
        <f>IF(Table169[[#This Row],[SCORE]]="","",IF(Table169[[#This Row],[WINNER / RESULT]]="Draw",1,IF(Table169[[#This Row],[WINNER / RESULT]]=Table169[[#This Row],[Team 2]],3,0)))</f>
        <v/>
      </c>
      <c r="Z39" s="4" t="s">
        <v>121</v>
      </c>
      <c r="AA39" s="51">
        <v>4</v>
      </c>
      <c r="AB39" s="52" t="str">
        <f ca="1">IFERROR(INDEX(AJ:AJ,MATCH("4"&amp;Z39,AT:AT,0),1),"")</f>
        <v>Morocco</v>
      </c>
      <c r="AC39" s="52" t="str">
        <f ca="1">IF(AB39="","",VLOOKUP(AB39,AJ:AO,2,FALSE)&amp;"-"&amp;VLOOKUP(AB39,AJ:AO,3,FALSE)&amp;"-"&amp;VLOOKUP(AB39,AJ:AO,4,FALSE))</f>
        <v>0-0-0</v>
      </c>
      <c r="AD39" s="52">
        <f ca="1">IF(AB39="","",VLOOKUP(AB39,AJ:AQ,8,FALSE))</f>
        <v>0</v>
      </c>
      <c r="AE39" s="53">
        <f ca="1">IF(AB39="","",VLOOKUP(AB39,AJ:AT,5,FALSE))</f>
        <v>0</v>
      </c>
      <c r="AI39" s="17" t="s">
        <v>72</v>
      </c>
      <c r="AJ39" s="17" t="s">
        <v>110</v>
      </c>
      <c r="AK39" s="17">
        <f>COUNTIF(Table169[Winner],AJ39)</f>
        <v>0</v>
      </c>
      <c r="AL39" s="17">
        <f>COUNTIFS(Table169[Team 2],AJ39,Table169[WINNER / RESULT],"Draw")+COUNTIFS(Table169[Team 1],AJ39,Table169[WINNER / RESULT],"Draw")</f>
        <v>0</v>
      </c>
      <c r="AM39" s="17">
        <f>COUNTIF(Table169[Loser],AJ39)</f>
        <v>0</v>
      </c>
      <c r="AN39" s="17">
        <f>AL39+(3*AK39)</f>
        <v>0</v>
      </c>
      <c r="AO39" s="17">
        <f>SUMIFS(Table169[Team 1 Goals],Table169[Team 1],AJ39)+SUMIFS(Table169[Team 2 Goals],Table169[Team 2],AJ39)</f>
        <v>0</v>
      </c>
      <c r="AP39" s="17">
        <f>SUMIFS(Table169[Team 2 Goals],Table169[Team 1],AJ39)+SUMIFS(Table169[Team 1 Goals],Table169[Team 2],AJ39)</f>
        <v>0</v>
      </c>
      <c r="AQ39" s="17">
        <f>AO39-AP39</f>
        <v>0</v>
      </c>
      <c r="AR39" s="17">
        <f ca="1">RANK(BA39,$BA$39:$BA$42,1)</f>
        <v>1</v>
      </c>
      <c r="AS39" s="17" t="str">
        <f t="shared" si="1"/>
        <v/>
      </c>
      <c r="AT39" s="17" t="str">
        <f ca="1">IF(AS39="",AR39&amp;AI39,AS39&amp;AI39)</f>
        <v>1H</v>
      </c>
      <c r="AU39" s="17">
        <f>RANK(AN39,AN39:AN42)+(RANK(AQ39,AQ39:AQ42)/10)+(RANK(AO39,AO39:AO42)/100)</f>
        <v>1.1100000000000001</v>
      </c>
      <c r="AV39" s="17">
        <f>RANK(AU39,$AU$39:$AU$42,1)</f>
        <v>1</v>
      </c>
      <c r="AW39" s="17" cm="1">
        <f t="array" aca="1" ref="AW39" ca="1">SUMPRODUCT((OFFSET($BD$3:$CI$3,MATCH($AJ39,$BC$4:$BC$35,0),0))*((IF($AV41=$AV39,$BD$3:$CI$3=$AJ41,0))+(IF($AV42=$AV39,$BD$3:$CI$3=$AJ42,0))+(IF($AV40=$AV39,$BD$3:$CI$3=$AJ40,0))))</f>
        <v>0</v>
      </c>
      <c r="AX39" s="17" cm="1">
        <f t="array" aca="1" ref="AX39" ca="1">SUMPRODUCT((OFFSET($CL$3:$DQ$3,MATCH($AJ39,$CK$4:$CK$35,0),0))*((IF($AV41=$AV39,$CL$3:$DQ$3=$AJ41,0))+(IF($AV42=$AV39,$CL$3:$DQ$3=$AJ42,0))+(IF($AV40=$AV39,$CL$3:$DQ$3=$AJ40,0))))</f>
        <v>0</v>
      </c>
      <c r="AY39" s="17" cm="1">
        <f t="array" aca="1" ref="AY39" ca="1">SUMPRODUCT((OFFSET($DT$3:$EY$3,MATCH($AJ39,$DS$4:$DS$35,0),0))*((IF($AV41=$AV39,$DT$3:$EY$3=$AJ41,0))+(IF($AV42=$AV39,$DT$3:$EY$3=$AJ42,0))+(IF($AV40=$AV39,$DT$3:$EY$3=$AJ40,0))))</f>
        <v>0</v>
      </c>
      <c r="AZ39" s="17">
        <f ca="1">(AW39/1000)+(AX39/10000)+(AY39/100000)+(ROW(AY42)/10000000)</f>
        <v>4.1999999999999996E-6</v>
      </c>
      <c r="BA39" s="17">
        <f ca="1">+AU39-AZ39</f>
        <v>1.1099958000000001</v>
      </c>
      <c r="BC39" s="21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FA39" s="72"/>
      <c r="FB39" s="72"/>
    </row>
    <row r="40" spans="1:158" s="17" customFormat="1" ht="30" customHeight="1" thickBot="1" x14ac:dyDescent="0.3">
      <c r="A40" s="70"/>
      <c r="B40" s="5">
        <v>37</v>
      </c>
      <c r="C40" s="5" t="s">
        <v>22</v>
      </c>
      <c r="D40" s="28">
        <v>44895</v>
      </c>
      <c r="E40" s="5" t="s">
        <v>18</v>
      </c>
      <c r="F40" s="29">
        <v>0.75</v>
      </c>
      <c r="G40" s="30">
        <f t="shared" si="0"/>
        <v>44895.291666666664</v>
      </c>
      <c r="H40" s="5" t="s">
        <v>53</v>
      </c>
      <c r="I40" s="67"/>
      <c r="J40" s="5" t="str">
        <f>IF(Table169[[#This Row],[SCORE]]="","",IF(O40=P40,"Draw",IF(O40&gt;P40,K40,L40)))</f>
        <v/>
      </c>
      <c r="K40" s="17" t="str">
        <f>IF(Table169[[#This Row],[TEAMS]]="","",LEFT(H40,FIND(" -",H40,1)-1))</f>
        <v>Australia</v>
      </c>
      <c r="L40" s="17" t="str">
        <f>IF(Table169[[#This Row],[TEAMS]]="","",MID(H40,FIND("-",H40,1)+2,LEN(H40)-FIND("-",H40,1)+2))</f>
        <v>Denmark</v>
      </c>
      <c r="M40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40" s="17" t="str">
        <f>IF(Table169[[#This Row],[Winner]]=Table169[[#This Row],[Team 1]],Table169[[#This Row],[Team 2]],IF(Table169[[#This Row],[Winner]]=Table169[[#This Row],[Team 2]],Table169[[#This Row],[Team 1]],""))</f>
        <v/>
      </c>
      <c r="O40" s="17" t="str">
        <f>IF(Table169[[#This Row],[SCORE]]="","",LEFT(I40,FIND(":",I40,1)-1)*1)</f>
        <v/>
      </c>
      <c r="P40" s="17" t="str">
        <f>IF(Table169[[#This Row],[SCORE]]="","",MID(I40,FIND(":",I40,1)+1,LEN(I40)-FIND(":",I40,1)+1)*1)</f>
        <v/>
      </c>
      <c r="Q40" s="17" t="str">
        <f>IF(OR(Table169[[#This Row],[Team 1 Goals]]="",Table169[[#This Row],[Team 2 Goals]]=""),"",Table169[[#This Row],[Team 1 Goals]]-Table169[[#This Row],[Team 2 Goals]])</f>
        <v/>
      </c>
      <c r="R40" s="17" t="str">
        <f>IF(OR(Table169[[#This Row],[Team 1 Goals]]="",Table169[[#This Row],[Team 2 Goals]]=""),"",Table169[[#This Row],[Team 2 Goals]]-Table169[[#This Row],[Team 1 Goals]])</f>
        <v/>
      </c>
      <c r="S40" s="17" t="str">
        <f>IF(Table169[[#This Row],[SCORE]]="","",IF(Table169[[#This Row],[WINNER / RESULT]]="Draw",1,IF(Table169[[#This Row],[WINNER / RESULT]]=Table169[[#This Row],[Team 1]],3,0)))</f>
        <v/>
      </c>
      <c r="T40" s="17" t="str">
        <f>IF(Table169[[#This Row],[SCORE]]="","",IF(Table169[[#This Row],[WINNER / RESULT]]="Draw",1,IF(Table169[[#This Row],[WINNER / RESULT]]=Table169[[#This Row],[Team 2]],3,0)))</f>
        <v/>
      </c>
      <c r="Z40" s="4"/>
      <c r="AI40" s="17" t="s">
        <v>72</v>
      </c>
      <c r="AJ40" s="17" t="s">
        <v>123</v>
      </c>
      <c r="AK40" s="17">
        <f>COUNTIF(Table169[Winner],AJ40)</f>
        <v>0</v>
      </c>
      <c r="AL40" s="17">
        <f>COUNTIFS(Table169[Team 2],AJ40,Table169[WINNER / RESULT],"Draw")+COUNTIFS(Table169[Team 1],AJ40,Table169[WINNER / RESULT],"Draw")</f>
        <v>0</v>
      </c>
      <c r="AM40" s="17">
        <f>COUNTIF(Table169[Loser],AJ40)</f>
        <v>0</v>
      </c>
      <c r="AN40" s="17">
        <f>AL40+(3*AK40)</f>
        <v>0</v>
      </c>
      <c r="AO40" s="17">
        <f>SUMIFS(Table169[Team 1 Goals],Table169[Team 1],AJ40)+SUMIFS(Table169[Team 2 Goals],Table169[Team 2],AJ40)</f>
        <v>0</v>
      </c>
      <c r="AP40" s="17">
        <f>SUMIFS(Table169[Team 2 Goals],Table169[Team 1],AJ40)+SUMIFS(Table169[Team 1 Goals],Table169[Team 2],AJ40)</f>
        <v>0</v>
      </c>
      <c r="AQ40" s="17">
        <f>AO40-AP40</f>
        <v>0</v>
      </c>
      <c r="AR40" s="17">
        <f ca="1">RANK(BA40,$BA$39:$BA$42,1)</f>
        <v>2</v>
      </c>
      <c r="AS40" s="17" t="str">
        <f t="shared" si="1"/>
        <v/>
      </c>
      <c r="AT40" s="17" t="str">
        <f ca="1">IF(AS40="",AR40&amp;AI40,AS40&amp;AI40)</f>
        <v>2H</v>
      </c>
      <c r="AU40" s="17">
        <f>RANK(AN40,AN39:AN42)+(RANK(AQ40,AQ39:AQ42)/10)+(RANK(AO40,AO39:AO42)/100)</f>
        <v>1.1100000000000001</v>
      </c>
      <c r="AV40" s="17">
        <f>RANK(AU40,$AU$39:$AU$42,1)</f>
        <v>1</v>
      </c>
      <c r="AW40" s="17" cm="1">
        <f t="array" aca="1" ref="AW40" ca="1">SUMPRODUCT((OFFSET($BD$3:$CI$3,MATCH($AJ40,$BC$4:$BC$35,0),0))*((IF($AV41=$AV40,$BD$3:$CI$3=$AJ41,0))+(IF($AV42=$AV40,$BD$3:$CI$3=$AJ42,0))+(IF($AV39=$AV40,$BD$3:$CI$3=$AJ39,0))))</f>
        <v>0</v>
      </c>
      <c r="AX40" s="17" cm="1">
        <f t="array" aca="1" ref="AX40" ca="1">SUMPRODUCT((OFFSET($CL$3:$DQ$3,MATCH($AJ40,$CK$4:$CK$35,0),0))*((IF($AV41=$AV40,$CL$3:$DQ$3=$AJ41,0))+(IF($AV42=$AV40,$CL$3:$DQ$3=$AJ42,0))+(IF($AV39=$AV40,$CL$3:$DQ$3=$AJ39,0))))</f>
        <v>0</v>
      </c>
      <c r="AY40" s="17" cm="1">
        <f t="array" aca="1" ref="AY40" ca="1">SUMPRODUCT((OFFSET($DT$3:$EY$3,MATCH($AJ40,$DS$4:$DS$35,0),0))*((IF($AV41=$AV40,$DT$3:$EY$3=$AJ41,0))+(IF($AV42=$AV40,$DT$3:$EY$3=$AJ42,0))+(IF($AV39=$AV40,$DT$3:$EY$3=$AJ39,0))))</f>
        <v>0</v>
      </c>
      <c r="AZ40" s="17">
        <f ca="1">(AW40/1000)+(AX40/10000)+(AY40/100000)+(ROW(AY41)/10000000)</f>
        <v>4.0999999999999997E-6</v>
      </c>
      <c r="BA40" s="17">
        <f ca="1">+AU40-AZ40</f>
        <v>1.1099959000000001</v>
      </c>
      <c r="BC40" s="21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FA40" s="72"/>
      <c r="FB40" s="72"/>
    </row>
    <row r="41" spans="1:158" s="17" customFormat="1" ht="30" customHeight="1" thickBot="1" x14ac:dyDescent="0.3">
      <c r="A41" s="70"/>
      <c r="B41" s="5">
        <v>38</v>
      </c>
      <c r="C41" s="5" t="s">
        <v>22</v>
      </c>
      <c r="D41" s="28">
        <v>44895</v>
      </c>
      <c r="E41" s="5" t="s">
        <v>17</v>
      </c>
      <c r="F41" s="29">
        <v>0.75</v>
      </c>
      <c r="G41" s="30">
        <f t="shared" si="0"/>
        <v>44895.291666666664</v>
      </c>
      <c r="H41" s="5" t="s">
        <v>52</v>
      </c>
      <c r="I41" s="67"/>
      <c r="J41" s="5" t="str">
        <f>IF(Table169[[#This Row],[SCORE]]="","",IF(O41=P41,"Draw",IF(O41&gt;P41,K41,L41)))</f>
        <v/>
      </c>
      <c r="K41" s="17" t="str">
        <f>IF(Table169[[#This Row],[TEAMS]]="","",LEFT(H41,FIND(" -",H41,1)-1))</f>
        <v>Tunisia</v>
      </c>
      <c r="L41" s="17" t="str">
        <f>IF(Table169[[#This Row],[TEAMS]]="","",MID(H41,FIND("-",H41,1)+2,LEN(H41)-FIND("-",H41,1)+2))</f>
        <v>France</v>
      </c>
      <c r="M41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41" s="17" t="str">
        <f>IF(Table169[[#This Row],[Winner]]=Table169[[#This Row],[Team 1]],Table169[[#This Row],[Team 2]],IF(Table169[[#This Row],[Winner]]=Table169[[#This Row],[Team 2]],Table169[[#This Row],[Team 1]],""))</f>
        <v/>
      </c>
      <c r="O41" s="17" t="str">
        <f>IF(Table169[[#This Row],[SCORE]]="","",LEFT(I41,FIND(":",I41,1)-1)*1)</f>
        <v/>
      </c>
      <c r="P41" s="17" t="str">
        <f>IF(Table169[[#This Row],[SCORE]]="","",MID(I41,FIND(":",I41,1)+1,LEN(I41)-FIND(":",I41,1)+1)*1)</f>
        <v/>
      </c>
      <c r="Q41" s="17" t="str">
        <f>IF(OR(Table169[[#This Row],[Team 1 Goals]]="",Table169[[#This Row],[Team 2 Goals]]=""),"",Table169[[#This Row],[Team 1 Goals]]-Table169[[#This Row],[Team 2 Goals]])</f>
        <v/>
      </c>
      <c r="R41" s="17" t="str">
        <f>IF(OR(Table169[[#This Row],[Team 1 Goals]]="",Table169[[#This Row],[Team 2 Goals]]=""),"",Table169[[#This Row],[Team 2 Goals]]-Table169[[#This Row],[Team 1 Goals]])</f>
        <v/>
      </c>
      <c r="S41" s="17" t="str">
        <f>IF(Table169[[#This Row],[SCORE]]="","",IF(Table169[[#This Row],[WINNER / RESULT]]="Draw",1,IF(Table169[[#This Row],[WINNER / RESULT]]=Table169[[#This Row],[Team 1]],3,0)))</f>
        <v/>
      </c>
      <c r="T41" s="17" t="str">
        <f>IF(Table169[[#This Row],[SCORE]]="","",IF(Table169[[#This Row],[WINNER / RESULT]]="Draw",1,IF(Table169[[#This Row],[WINNER / RESULT]]=Table169[[#This Row],[Team 2]],3,0)))</f>
        <v/>
      </c>
      <c r="Z41" s="3"/>
      <c r="AA41" s="76" t="s">
        <v>140</v>
      </c>
      <c r="AB41" s="77"/>
      <c r="AC41" s="38" t="s">
        <v>127</v>
      </c>
      <c r="AD41" s="41" t="s">
        <v>142</v>
      </c>
      <c r="AE41" s="42" t="s">
        <v>69</v>
      </c>
      <c r="AI41" s="17" t="s">
        <v>72</v>
      </c>
      <c r="AJ41" s="17" t="s">
        <v>95</v>
      </c>
      <c r="AK41" s="17">
        <f>COUNTIF(Table169[Winner],AJ41)</f>
        <v>0</v>
      </c>
      <c r="AL41" s="17">
        <f>COUNTIFS(Table169[Team 2],AJ41,Table169[WINNER / RESULT],"Draw")+COUNTIFS(Table169[Team 1],AJ41,Table169[WINNER / RESULT],"Draw")</f>
        <v>0</v>
      </c>
      <c r="AM41" s="17">
        <f>COUNTIF(Table169[Loser],AJ41)</f>
        <v>0</v>
      </c>
      <c r="AN41" s="17">
        <f>AL41+(3*AK41)</f>
        <v>0</v>
      </c>
      <c r="AO41" s="17">
        <f>SUMIFS(Table169[Team 1 Goals],Table169[Team 1],AJ41)+SUMIFS(Table169[Team 2 Goals],Table169[Team 2],AJ41)</f>
        <v>0</v>
      </c>
      <c r="AP41" s="17">
        <f>SUMIFS(Table169[Team 2 Goals],Table169[Team 1],AJ41)+SUMIFS(Table169[Team 1 Goals],Table169[Team 2],AJ41)</f>
        <v>0</v>
      </c>
      <c r="AQ41" s="17">
        <f>AO41-AP41</f>
        <v>0</v>
      </c>
      <c r="AR41" s="17">
        <f ca="1">RANK(BA41,$BA$39:$BA$42,1)</f>
        <v>3</v>
      </c>
      <c r="AS41" s="17" t="str">
        <f t="shared" si="1"/>
        <v/>
      </c>
      <c r="AT41" s="17" t="str">
        <f ca="1">IF(AS41="",AR41&amp;AI41,AS41&amp;AI41)</f>
        <v>3H</v>
      </c>
      <c r="AU41" s="17">
        <f>RANK(AN41,AN39:AN42)+(RANK(AQ41,AQ39:AQ42)/10)+(RANK(AO41,AO39:AO42)/100)</f>
        <v>1.1100000000000001</v>
      </c>
      <c r="AV41" s="17">
        <f>RANK(AU41,$AU$39:$AU$42,1)</f>
        <v>1</v>
      </c>
      <c r="AW41" s="17" cm="1">
        <f t="array" aca="1" ref="AW41" ca="1">SUMPRODUCT((OFFSET($BD$3:$CI$3,MATCH($AJ41,$BC$4:$BC$35,0),0))*((IF($AV39=$AV41,$BD$3:$CI$3=$AJ39,0))+(IF($AV42=$AV41,$BD$3:$CI$3=$AJ42,0))+(IF($AV40=$AV41,$BD$3:$CI$3=$AJ40,0))))</f>
        <v>0</v>
      </c>
      <c r="AX41" s="17" cm="1">
        <f t="array" aca="1" ref="AX41" ca="1">SUMPRODUCT((OFFSET($CL$3:$DQ$3,MATCH($AJ41,$CK$4:$CK$35,0),0))*((IF($AV39=$AV41,$CL$3:$DQ$3=$AJ39,0))+(IF($AV42=$AV41,$CL$3:$DQ$3=$AJ42,0))+(IF($AV40=$AV41,$CL$3:$DQ$3=$AJ40,0))))</f>
        <v>0</v>
      </c>
      <c r="AY41" s="17" cm="1">
        <f t="array" aca="1" ref="AY41" ca="1">SUMPRODUCT((OFFSET($DT$3:$EY$3,MATCH($AJ41,$DS$4:$DS$35,0),0))*((IF($AV39=$AV41,$DT$3:$EY$3=$AJ39,0))+(IF($AV42=$AV41,$DT$3:$EY$3=$AJ42,0))+(IF($AV40=$AV41,$DT$3:$EY$3=$AJ40,0))))</f>
        <v>0</v>
      </c>
      <c r="AZ41" s="17">
        <f ca="1">(AW41/1000)+(AX41/10000)+(AY41/100000)+(ROW(AY40)/10000000)</f>
        <v>3.9999999999999998E-6</v>
      </c>
      <c r="BA41" s="17">
        <f ca="1">+AU41-AZ41</f>
        <v>1.1099960000000002</v>
      </c>
      <c r="BC41" s="21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FA41" s="72"/>
      <c r="FB41" s="72"/>
    </row>
    <row r="42" spans="1:158" s="17" customFormat="1" ht="30" customHeight="1" x14ac:dyDescent="0.25">
      <c r="A42" s="70"/>
      <c r="B42" s="5">
        <v>39</v>
      </c>
      <c r="C42" s="5" t="s">
        <v>21</v>
      </c>
      <c r="D42" s="28">
        <v>44895</v>
      </c>
      <c r="E42" s="5" t="s">
        <v>9</v>
      </c>
      <c r="F42" s="29">
        <v>0.91666666666666663</v>
      </c>
      <c r="G42" s="30">
        <f t="shared" si="0"/>
        <v>44895.458333333328</v>
      </c>
      <c r="H42" s="5" t="s">
        <v>51</v>
      </c>
      <c r="I42" s="67"/>
      <c r="J42" s="5" t="str">
        <f>IF(Table169[[#This Row],[SCORE]]="","",IF(O42=P42,"Draw",IF(O42&gt;P42,K42,L42)))</f>
        <v/>
      </c>
      <c r="K42" s="17" t="str">
        <f>IF(Table169[[#This Row],[TEAMS]]="","",LEFT(H42,FIND(" -",H42,1)-1))</f>
        <v>Poland</v>
      </c>
      <c r="L42" s="17" t="str">
        <f>IF(Table169[[#This Row],[TEAMS]]="","",MID(H42,FIND("-",H42,1)+2,LEN(H42)-FIND("-",H42,1)+2))</f>
        <v>Argentina</v>
      </c>
      <c r="M42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42" s="17" t="str">
        <f>IF(Table169[[#This Row],[Winner]]=Table169[[#This Row],[Team 1]],Table169[[#This Row],[Team 2]],IF(Table169[[#This Row],[Winner]]=Table169[[#This Row],[Team 2]],Table169[[#This Row],[Team 1]],""))</f>
        <v/>
      </c>
      <c r="O42" s="17" t="str">
        <f>IF(Table169[[#This Row],[SCORE]]="","",LEFT(I42,FIND(":",I42,1)-1)*1)</f>
        <v/>
      </c>
      <c r="P42" s="17" t="str">
        <f>IF(Table169[[#This Row],[SCORE]]="","",MID(I42,FIND(":",I42,1)+1,LEN(I42)-FIND(":",I42,1)+1)*1)</f>
        <v/>
      </c>
      <c r="Q42" s="17" t="str">
        <f>IF(OR(Table169[[#This Row],[Team 1 Goals]]="",Table169[[#This Row],[Team 2 Goals]]=""),"",Table169[[#This Row],[Team 1 Goals]]-Table169[[#This Row],[Team 2 Goals]])</f>
        <v/>
      </c>
      <c r="R42" s="17" t="str">
        <f>IF(OR(Table169[[#This Row],[Team 1 Goals]]="",Table169[[#This Row],[Team 2 Goals]]=""),"",Table169[[#This Row],[Team 2 Goals]]-Table169[[#This Row],[Team 1 Goals]])</f>
        <v/>
      </c>
      <c r="S42" s="17" t="str">
        <f>IF(Table169[[#This Row],[SCORE]]="","",IF(Table169[[#This Row],[WINNER / RESULT]]="Draw",1,IF(Table169[[#This Row],[WINNER / RESULT]]=Table169[[#This Row],[Team 1]],3,0)))</f>
        <v/>
      </c>
      <c r="T42" s="17" t="str">
        <f>IF(Table169[[#This Row],[SCORE]]="","",IF(Table169[[#This Row],[WINNER / RESULT]]="Draw",1,IF(Table169[[#This Row],[WINNER / RESULT]]=Table169[[#This Row],[Team 2]],3,0)))</f>
        <v/>
      </c>
      <c r="Z42" s="4" t="s">
        <v>122</v>
      </c>
      <c r="AA42" s="43">
        <v>1</v>
      </c>
      <c r="AB42" s="44" t="str">
        <f ca="1">IFERROR(INDEX(AJ:AJ,MATCH("1"&amp;Z42,AT:AT,0),1),"")</f>
        <v>Brazil</v>
      </c>
      <c r="AC42" s="44" t="str">
        <f ca="1">IF(AB42="","",VLOOKUP(AB42,AJ:AO,2,FALSE)&amp;"-"&amp;VLOOKUP(AB42,AJ:AO,3,FALSE)&amp;"-"&amp;VLOOKUP(AB42,AJ:AO,4,FALSE))</f>
        <v>0-0-0</v>
      </c>
      <c r="AD42" s="44">
        <f ca="1">IF(AB42="","",VLOOKUP(AB42,AJ:AQ,8,FALSE))</f>
        <v>0</v>
      </c>
      <c r="AE42" s="45">
        <f ca="1">IF(AB42="","",VLOOKUP(AB42,AJ:AT,5,FALSE))</f>
        <v>0</v>
      </c>
      <c r="AI42" s="17" t="s">
        <v>72</v>
      </c>
      <c r="AJ42" s="17" t="s">
        <v>96</v>
      </c>
      <c r="AK42" s="17">
        <f>COUNTIF(Table169[Winner],AJ42)</f>
        <v>0</v>
      </c>
      <c r="AL42" s="17">
        <f>COUNTIFS(Table169[Team 2],AJ42,Table169[WINNER / RESULT],"Draw")+COUNTIFS(Table169[Team 1],AJ42,Table169[WINNER / RESULT],"Draw")</f>
        <v>0</v>
      </c>
      <c r="AM42" s="17">
        <f>COUNTIF(Table169[Loser],AJ42)</f>
        <v>0</v>
      </c>
      <c r="AN42" s="17">
        <f>AL42+(3*AK42)</f>
        <v>0</v>
      </c>
      <c r="AO42" s="17">
        <f>SUMIFS(Table169[Team 1 Goals],Table169[Team 1],AJ42)+SUMIFS(Table169[Team 2 Goals],Table169[Team 2],AJ42)</f>
        <v>0</v>
      </c>
      <c r="AP42" s="17">
        <f>SUMIFS(Table169[Team 2 Goals],Table169[Team 1],AJ42)+SUMIFS(Table169[Team 1 Goals],Table169[Team 2],AJ42)</f>
        <v>0</v>
      </c>
      <c r="AQ42" s="17">
        <f>AO42-AP42</f>
        <v>0</v>
      </c>
      <c r="AR42" s="17">
        <f ca="1">RANK(BA42,$BA$39:$BA$42,1)</f>
        <v>4</v>
      </c>
      <c r="AS42" s="17" t="str">
        <f t="shared" si="1"/>
        <v/>
      </c>
      <c r="AT42" s="17" t="str">
        <f ca="1">IF(AS42="",AR42&amp;AI42,AS42&amp;AI42)</f>
        <v>4H</v>
      </c>
      <c r="AU42" s="17">
        <f>RANK(AN42,AN39:AN42)+(RANK(AQ42,AQ39:AQ42)/10)+(RANK(AO42,AO39:AO42)/100)</f>
        <v>1.1100000000000001</v>
      </c>
      <c r="AV42" s="17">
        <f>RANK(AU42,$AU$39:$AU$42,1)</f>
        <v>1</v>
      </c>
      <c r="AW42" s="17" cm="1">
        <f t="array" aca="1" ref="AW42" ca="1">SUMPRODUCT((OFFSET($BD$3:$CI$3,MATCH($AJ42,$BC$4:$BC$35,0),0))*((IF($AV40=$AV42,$BD$3:$CI$3=$AJ40,0))+(IF($AV39=$AV42,$BD$3:$CI$3=$AJ39,0))+(IF($AV41=$AV42,$BD$3:$CI$3=$AJ41,0))))</f>
        <v>0</v>
      </c>
      <c r="AX42" s="17" cm="1">
        <f t="array" aca="1" ref="AX42" ca="1">SUMPRODUCT((OFFSET($CL$3:$DQ$3,MATCH($AJ42,$CK$4:$CK$35,0),0))*((IF($AV40=$AV42,$CL$3:$DQ$3=$AJ40,0))+(IF($AV39=$AV42,$CL$3:$DQ$3=$AJ39,0))+(IF($AV41=$AV42,$CL$3:$DQ$3=$AJ41,0))))</f>
        <v>0</v>
      </c>
      <c r="AY42" s="17" cm="1">
        <f t="array" aca="1" ref="AY42" ca="1">SUMPRODUCT((OFFSET($DT$3:$EY$3,MATCH($AJ42,$DS$4:$DS$35,0),0))*((IF($AV40=$AV42,$DT$3:$EY$3=$AJ40,0))+(IF($AV39=$AV42,$DT$3:$EY$3=$AJ39,0))+(IF($AV41=$AV42,$DT$3:$EY$3=$AJ41,0))))</f>
        <v>0</v>
      </c>
      <c r="AZ42" s="17">
        <f ca="1">(AW42/1000)+(AX42/10000)+(AY42/100000)+(ROW(AY39)/10000000)</f>
        <v>3.8999999999999999E-6</v>
      </c>
      <c r="BA42" s="17">
        <f ca="1">+AU42-AZ42</f>
        <v>1.1099961</v>
      </c>
      <c r="BC42" s="21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FA42" s="72"/>
      <c r="FB42" s="72"/>
    </row>
    <row r="43" spans="1:158" s="17" customFormat="1" ht="30" customHeight="1" x14ac:dyDescent="0.25">
      <c r="A43" s="70"/>
      <c r="B43" s="5">
        <v>40</v>
      </c>
      <c r="C43" s="5" t="s">
        <v>21</v>
      </c>
      <c r="D43" s="28">
        <v>44895</v>
      </c>
      <c r="E43" s="5" t="s">
        <v>16</v>
      </c>
      <c r="F43" s="29">
        <v>0.91666666666666663</v>
      </c>
      <c r="G43" s="30">
        <f t="shared" si="0"/>
        <v>44895.458333333328</v>
      </c>
      <c r="H43" s="5" t="s">
        <v>50</v>
      </c>
      <c r="I43" s="67"/>
      <c r="J43" s="5" t="str">
        <f>IF(Table169[[#This Row],[SCORE]]="","",IF(O43=P43,"Draw",IF(O43&gt;P43,K43,L43)))</f>
        <v/>
      </c>
      <c r="K43" s="17" t="str">
        <f>IF(Table169[[#This Row],[TEAMS]]="","",LEFT(H43,FIND(" -",H43,1)-1))</f>
        <v>Saudi Arabia</v>
      </c>
      <c r="L43" s="17" t="str">
        <f>IF(Table169[[#This Row],[TEAMS]]="","",MID(H43,FIND("-",H43,1)+2,LEN(H43)-FIND("-",H43,1)+2))</f>
        <v>Mexico</v>
      </c>
      <c r="M43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43" s="17" t="str">
        <f>IF(Table169[[#This Row],[Winner]]=Table169[[#This Row],[Team 1]],Table169[[#This Row],[Team 2]],IF(Table169[[#This Row],[Winner]]=Table169[[#This Row],[Team 2]],Table169[[#This Row],[Team 1]],""))</f>
        <v/>
      </c>
      <c r="O43" s="17" t="str">
        <f>IF(Table169[[#This Row],[SCORE]]="","",LEFT(I43,FIND(":",I43,1)-1)*1)</f>
        <v/>
      </c>
      <c r="P43" s="17" t="str">
        <f>IF(Table169[[#This Row],[SCORE]]="","",MID(I43,FIND(":",I43,1)+1,LEN(I43)-FIND(":",I43,1)+1)*1)</f>
        <v/>
      </c>
      <c r="Q43" s="17" t="str">
        <f>IF(OR(Table169[[#This Row],[Team 1 Goals]]="",Table169[[#This Row],[Team 2 Goals]]=""),"",Table169[[#This Row],[Team 1 Goals]]-Table169[[#This Row],[Team 2 Goals]])</f>
        <v/>
      </c>
      <c r="R43" s="17" t="str">
        <f>IF(OR(Table169[[#This Row],[Team 1 Goals]]="",Table169[[#This Row],[Team 2 Goals]]=""),"",Table169[[#This Row],[Team 2 Goals]]-Table169[[#This Row],[Team 1 Goals]])</f>
        <v/>
      </c>
      <c r="S43" s="17" t="str">
        <f>IF(Table169[[#This Row],[SCORE]]="","",IF(Table169[[#This Row],[WINNER / RESULT]]="Draw",1,IF(Table169[[#This Row],[WINNER / RESULT]]=Table169[[#This Row],[Team 1]],3,0)))</f>
        <v/>
      </c>
      <c r="T43" s="17" t="str">
        <f>IF(Table169[[#This Row],[SCORE]]="","",IF(Table169[[#This Row],[WINNER / RESULT]]="Draw",1,IF(Table169[[#This Row],[WINNER / RESULT]]=Table169[[#This Row],[Team 2]],3,0)))</f>
        <v/>
      </c>
      <c r="Z43" s="4" t="s">
        <v>122</v>
      </c>
      <c r="AA43" s="46">
        <v>2</v>
      </c>
      <c r="AB43" s="27" t="str">
        <f ca="1">IFERROR(INDEX(AJ:AJ,MATCH("2"&amp;Z43,AT:AT,0),1),"")</f>
        <v>Cameroon</v>
      </c>
      <c r="AC43" s="27" t="str">
        <f ca="1">IF(AB43="","",VLOOKUP(AB43,AJ:AO,2,FALSE)&amp;"-"&amp;VLOOKUP(AB43,AJ:AO,3,FALSE)&amp;"-"&amp;VLOOKUP(AB43,AJ:AO,4,FALSE))</f>
        <v>0-0-0</v>
      </c>
      <c r="AD43" s="27">
        <f ca="1">IF(AB43="","",VLOOKUP(AB43,AJ:AQ,8,FALSE))</f>
        <v>0</v>
      </c>
      <c r="AE43" s="47">
        <f ca="1">IF(AB43="","",VLOOKUP(AB43,AJ:AT,5,FALSE))</f>
        <v>0</v>
      </c>
      <c r="BC43" s="21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FA43" s="72"/>
      <c r="FB43" s="72"/>
    </row>
    <row r="44" spans="1:158" s="17" customFormat="1" ht="30" customHeight="1" x14ac:dyDescent="0.25">
      <c r="A44" s="70"/>
      <c r="B44" s="5">
        <v>41</v>
      </c>
      <c r="C44" s="5" t="s">
        <v>121</v>
      </c>
      <c r="D44" s="28">
        <v>44896</v>
      </c>
      <c r="E44" s="5" t="s">
        <v>15</v>
      </c>
      <c r="F44" s="29">
        <v>0.75</v>
      </c>
      <c r="G44" s="30">
        <f t="shared" si="0"/>
        <v>44896.291666666664</v>
      </c>
      <c r="H44" s="5" t="s">
        <v>57</v>
      </c>
      <c r="I44" s="67"/>
      <c r="J44" s="5" t="str">
        <f>IF(Table169[[#This Row],[SCORE]]="","",IF(O44=P44,"Draw",IF(O44&gt;P44,K44,L44)))</f>
        <v/>
      </c>
      <c r="K44" s="17" t="str">
        <f>IF(Table169[[#This Row],[TEAMS]]="","",LEFT(H44,FIND(" -",H44,1)-1))</f>
        <v>Croatia</v>
      </c>
      <c r="L44" s="17" t="str">
        <f>IF(Table169[[#This Row],[TEAMS]]="","",MID(H44,FIND("-",H44,1)+2,LEN(H44)-FIND("-",H44,1)+2))</f>
        <v>Belgium</v>
      </c>
      <c r="M44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44" s="17" t="str">
        <f>IF(Table169[[#This Row],[Winner]]=Table169[[#This Row],[Team 1]],Table169[[#This Row],[Team 2]],IF(Table169[[#This Row],[Winner]]=Table169[[#This Row],[Team 2]],Table169[[#This Row],[Team 1]],""))</f>
        <v/>
      </c>
      <c r="O44" s="17" t="str">
        <f>IF(Table169[[#This Row],[SCORE]]="","",LEFT(I44,FIND(":",I44,1)-1)*1)</f>
        <v/>
      </c>
      <c r="P44" s="17" t="str">
        <f>IF(Table169[[#This Row],[SCORE]]="","",MID(I44,FIND(":",I44,1)+1,LEN(I44)-FIND(":",I44,1)+1)*1)</f>
        <v/>
      </c>
      <c r="Q44" s="17" t="str">
        <f>IF(OR(Table169[[#This Row],[Team 1 Goals]]="",Table169[[#This Row],[Team 2 Goals]]=""),"",Table169[[#This Row],[Team 1 Goals]]-Table169[[#This Row],[Team 2 Goals]])</f>
        <v/>
      </c>
      <c r="R44" s="17" t="str">
        <f>IF(OR(Table169[[#This Row],[Team 1 Goals]]="",Table169[[#This Row],[Team 2 Goals]]=""),"",Table169[[#This Row],[Team 2 Goals]]-Table169[[#This Row],[Team 1 Goals]])</f>
        <v/>
      </c>
      <c r="S44" s="17" t="str">
        <f>IF(Table169[[#This Row],[SCORE]]="","",IF(Table169[[#This Row],[WINNER / RESULT]]="Draw",1,IF(Table169[[#This Row],[WINNER / RESULT]]=Table169[[#This Row],[Team 1]],3,0)))</f>
        <v/>
      </c>
      <c r="T44" s="17" t="str">
        <f>IF(Table169[[#This Row],[SCORE]]="","",IF(Table169[[#This Row],[WINNER / RESULT]]="Draw",1,IF(Table169[[#This Row],[WINNER / RESULT]]=Table169[[#This Row],[Team 2]],3,0)))</f>
        <v/>
      </c>
      <c r="Z44" s="4" t="s">
        <v>122</v>
      </c>
      <c r="AA44" s="48">
        <v>3</v>
      </c>
      <c r="AB44" s="49" t="str">
        <f ca="1">IFERROR(INDEX(AJ:AJ,MATCH("3"&amp;Z44,AT:AT,0),1),"")</f>
        <v>Serbia</v>
      </c>
      <c r="AC44" s="49" t="str">
        <f ca="1">IF(AB44="","",VLOOKUP(AB44,AJ:AO,2,FALSE)&amp;"-"&amp;VLOOKUP(AB44,AJ:AO,3,FALSE)&amp;"-"&amp;VLOOKUP(AB44,AJ:AO,4,FALSE))</f>
        <v>0-0-0</v>
      </c>
      <c r="AD44" s="49">
        <f ca="1">IF(AB44="","",VLOOKUP(AB44,AJ:AQ,8,FALSE))</f>
        <v>0</v>
      </c>
      <c r="AE44" s="50">
        <f ca="1">IF(AB44="","",VLOOKUP(AB44,AJ:AT,5,FALSE))</f>
        <v>0</v>
      </c>
      <c r="BC44" s="21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FA44" s="72"/>
      <c r="FB44" s="72"/>
    </row>
    <row r="45" spans="1:158" s="17" customFormat="1" ht="30" customHeight="1" thickBot="1" x14ac:dyDescent="0.3">
      <c r="A45" s="70"/>
      <c r="B45" s="5">
        <v>42</v>
      </c>
      <c r="C45" s="5" t="s">
        <v>121</v>
      </c>
      <c r="D45" s="28">
        <v>44896</v>
      </c>
      <c r="E45" s="5" t="s">
        <v>14</v>
      </c>
      <c r="F45" s="29">
        <v>0.75</v>
      </c>
      <c r="G45" s="30">
        <f t="shared" si="0"/>
        <v>44896.291666666664</v>
      </c>
      <c r="H45" s="5" t="s">
        <v>56</v>
      </c>
      <c r="I45" s="67"/>
      <c r="J45" s="5" t="str">
        <f>IF(Table169[[#This Row],[SCORE]]="","",IF(O45=P45,"Draw",IF(O45&gt;P45,K45,L45)))</f>
        <v/>
      </c>
      <c r="K45" s="17" t="str">
        <f>IF(Table169[[#This Row],[TEAMS]]="","",LEFT(H45,FIND(" -",H45,1)-1))</f>
        <v>Canada</v>
      </c>
      <c r="L45" s="17" t="str">
        <f>IF(Table169[[#This Row],[TEAMS]]="","",MID(H45,FIND("-",H45,1)+2,LEN(H45)-FIND("-",H45,1)+2))</f>
        <v>Morocco</v>
      </c>
      <c r="M45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45" s="17" t="str">
        <f>IF(Table169[[#This Row],[Winner]]=Table169[[#This Row],[Team 1]],Table169[[#This Row],[Team 2]],IF(Table169[[#This Row],[Winner]]=Table169[[#This Row],[Team 2]],Table169[[#This Row],[Team 1]],""))</f>
        <v/>
      </c>
      <c r="O45" s="17" t="str">
        <f>IF(Table169[[#This Row],[SCORE]]="","",LEFT(I45,FIND(":",I45,1)-1)*1)</f>
        <v/>
      </c>
      <c r="P45" s="17" t="str">
        <f>IF(Table169[[#This Row],[SCORE]]="","",MID(I45,FIND(":",I45,1)+1,LEN(I45)-FIND(":",I45,1)+1)*1)</f>
        <v/>
      </c>
      <c r="Q45" s="17" t="str">
        <f>IF(OR(Table169[[#This Row],[Team 1 Goals]]="",Table169[[#This Row],[Team 2 Goals]]=""),"",Table169[[#This Row],[Team 1 Goals]]-Table169[[#This Row],[Team 2 Goals]])</f>
        <v/>
      </c>
      <c r="R45" s="17" t="str">
        <f>IF(OR(Table169[[#This Row],[Team 1 Goals]]="",Table169[[#This Row],[Team 2 Goals]]=""),"",Table169[[#This Row],[Team 2 Goals]]-Table169[[#This Row],[Team 1 Goals]])</f>
        <v/>
      </c>
      <c r="S45" s="17" t="str">
        <f>IF(Table169[[#This Row],[SCORE]]="","",IF(Table169[[#This Row],[WINNER / RESULT]]="Draw",1,IF(Table169[[#This Row],[WINNER / RESULT]]=Table169[[#This Row],[Team 1]],3,0)))</f>
        <v/>
      </c>
      <c r="T45" s="17" t="str">
        <f>IF(Table169[[#This Row],[SCORE]]="","",IF(Table169[[#This Row],[WINNER / RESULT]]="Draw",1,IF(Table169[[#This Row],[WINNER / RESULT]]=Table169[[#This Row],[Team 2]],3,0)))</f>
        <v/>
      </c>
      <c r="Z45" s="4" t="s">
        <v>122</v>
      </c>
      <c r="AA45" s="51">
        <v>4</v>
      </c>
      <c r="AB45" s="52" t="str">
        <f ca="1">IFERROR(INDEX(AJ:AJ,MATCH("4"&amp;Z45,AT:AT,0),1),"")</f>
        <v>Switzerland</v>
      </c>
      <c r="AC45" s="52" t="str">
        <f ca="1">IF(AB45="","",VLOOKUP(AB45,AJ:AO,2,FALSE)&amp;"-"&amp;VLOOKUP(AB45,AJ:AO,3,FALSE)&amp;"-"&amp;VLOOKUP(AB45,AJ:AO,4,FALSE))</f>
        <v>0-0-0</v>
      </c>
      <c r="AD45" s="52">
        <f ca="1">IF(AB45="","",VLOOKUP(AB45,AJ:AQ,8,FALSE))</f>
        <v>0</v>
      </c>
      <c r="AE45" s="53">
        <f ca="1">IF(AB45="","",VLOOKUP(AB45,AJ:AT,5,FALSE))</f>
        <v>0</v>
      </c>
      <c r="BC45" s="21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FA45" s="72"/>
      <c r="FB45" s="72"/>
    </row>
    <row r="46" spans="1:158" s="17" customFormat="1" ht="30" customHeight="1" thickBot="1" x14ac:dyDescent="0.3">
      <c r="A46" s="70"/>
      <c r="B46" s="5">
        <v>43</v>
      </c>
      <c r="C46" s="5" t="s">
        <v>70</v>
      </c>
      <c r="D46" s="28">
        <v>44896</v>
      </c>
      <c r="E46" s="5" t="s">
        <v>13</v>
      </c>
      <c r="F46" s="29">
        <v>0.91666666666666663</v>
      </c>
      <c r="G46" s="30">
        <f t="shared" si="0"/>
        <v>44896.458333333328</v>
      </c>
      <c r="H46" s="5" t="s">
        <v>55</v>
      </c>
      <c r="I46" s="67"/>
      <c r="J46" s="5" t="str">
        <f>IF(Table169[[#This Row],[SCORE]]="","",IF(O46=P46,"Draw",IF(O46&gt;P46,K46,L46)))</f>
        <v/>
      </c>
      <c r="K46" s="17" t="str">
        <f>IF(Table169[[#This Row],[TEAMS]]="","",LEFT(H46,FIND(" -",H46,1)-1))</f>
        <v>Japan</v>
      </c>
      <c r="L46" s="17" t="str">
        <f>IF(Table169[[#This Row],[TEAMS]]="","",MID(H46,FIND("-",H46,1)+2,LEN(H46)-FIND("-",H46,1)+2))</f>
        <v>Spain</v>
      </c>
      <c r="M46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46" s="17" t="str">
        <f>IF(Table169[[#This Row],[Winner]]=Table169[[#This Row],[Team 1]],Table169[[#This Row],[Team 2]],IF(Table169[[#This Row],[Winner]]=Table169[[#This Row],[Team 2]],Table169[[#This Row],[Team 1]],""))</f>
        <v/>
      </c>
      <c r="O46" s="17" t="str">
        <f>IF(Table169[[#This Row],[SCORE]]="","",LEFT(I46,FIND(":",I46,1)-1)*1)</f>
        <v/>
      </c>
      <c r="P46" s="17" t="str">
        <f>IF(Table169[[#This Row],[SCORE]]="","",MID(I46,FIND(":",I46,1)+1,LEN(I46)-FIND(":",I46,1)+1)*1)</f>
        <v/>
      </c>
      <c r="Q46" s="17" t="str">
        <f>IF(OR(Table169[[#This Row],[Team 1 Goals]]="",Table169[[#This Row],[Team 2 Goals]]=""),"",Table169[[#This Row],[Team 1 Goals]]-Table169[[#This Row],[Team 2 Goals]])</f>
        <v/>
      </c>
      <c r="R46" s="17" t="str">
        <f>IF(OR(Table169[[#This Row],[Team 1 Goals]]="",Table169[[#This Row],[Team 2 Goals]]=""),"",Table169[[#This Row],[Team 2 Goals]]-Table169[[#This Row],[Team 1 Goals]])</f>
        <v/>
      </c>
      <c r="S46" s="17" t="str">
        <f>IF(Table169[[#This Row],[SCORE]]="","",IF(Table169[[#This Row],[WINNER / RESULT]]="Draw",1,IF(Table169[[#This Row],[WINNER / RESULT]]=Table169[[#This Row],[Team 1]],3,0)))</f>
        <v/>
      </c>
      <c r="T46" s="17" t="str">
        <f>IF(Table169[[#This Row],[SCORE]]="","",IF(Table169[[#This Row],[WINNER / RESULT]]="Draw",1,IF(Table169[[#This Row],[WINNER / RESULT]]=Table169[[#This Row],[Team 2]],3,0)))</f>
        <v/>
      </c>
      <c r="Z46" s="4"/>
      <c r="BC46" s="21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FA46" s="72"/>
      <c r="FB46" s="72"/>
    </row>
    <row r="47" spans="1:158" s="17" customFormat="1" ht="30" customHeight="1" thickBot="1" x14ac:dyDescent="0.3">
      <c r="A47" s="70"/>
      <c r="B47" s="5">
        <v>44</v>
      </c>
      <c r="C47" s="5" t="s">
        <v>70</v>
      </c>
      <c r="D47" s="28">
        <v>44896</v>
      </c>
      <c r="E47" s="5" t="s">
        <v>12</v>
      </c>
      <c r="F47" s="29">
        <v>0.91666666666666663</v>
      </c>
      <c r="G47" s="30">
        <f t="shared" si="0"/>
        <v>44896.458333333328</v>
      </c>
      <c r="H47" s="5" t="s">
        <v>54</v>
      </c>
      <c r="I47" s="67"/>
      <c r="J47" s="5" t="str">
        <f>IF(Table169[[#This Row],[SCORE]]="","",IF(O47=P47,"Draw",IF(O47&gt;P47,K47,L47)))</f>
        <v/>
      </c>
      <c r="K47" s="17" t="str">
        <f>IF(Table169[[#This Row],[TEAMS]]="","",LEFT(H47,FIND(" -",H47,1)-1))</f>
        <v>Costa Rica</v>
      </c>
      <c r="L47" s="17" t="str">
        <f>IF(Table169[[#This Row],[TEAMS]]="","",MID(H47,FIND("-",H47,1)+2,LEN(H47)-FIND("-",H47,1)+2))</f>
        <v>Germany</v>
      </c>
      <c r="M47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47" s="17" t="str">
        <f>IF(Table169[[#This Row],[Winner]]=Table169[[#This Row],[Team 1]],Table169[[#This Row],[Team 2]],IF(Table169[[#This Row],[Winner]]=Table169[[#This Row],[Team 2]],Table169[[#This Row],[Team 1]],""))</f>
        <v/>
      </c>
      <c r="O47" s="17" t="str">
        <f>IF(Table169[[#This Row],[SCORE]]="","",LEFT(I47,FIND(":",I47,1)-1)*1)</f>
        <v/>
      </c>
      <c r="P47" s="17" t="str">
        <f>IF(Table169[[#This Row],[SCORE]]="","",MID(I47,FIND(":",I47,1)+1,LEN(I47)-FIND(":",I47,1)+1)*1)</f>
        <v/>
      </c>
      <c r="Q47" s="17" t="str">
        <f>IF(OR(Table169[[#This Row],[Team 1 Goals]]="",Table169[[#This Row],[Team 2 Goals]]=""),"",Table169[[#This Row],[Team 1 Goals]]-Table169[[#This Row],[Team 2 Goals]])</f>
        <v/>
      </c>
      <c r="R47" s="17" t="str">
        <f>IF(OR(Table169[[#This Row],[Team 1 Goals]]="",Table169[[#This Row],[Team 2 Goals]]=""),"",Table169[[#This Row],[Team 2 Goals]]-Table169[[#This Row],[Team 1 Goals]])</f>
        <v/>
      </c>
      <c r="S47" s="17" t="str">
        <f>IF(Table169[[#This Row],[SCORE]]="","",IF(Table169[[#This Row],[WINNER / RESULT]]="Draw",1,IF(Table169[[#This Row],[WINNER / RESULT]]=Table169[[#This Row],[Team 1]],3,0)))</f>
        <v/>
      </c>
      <c r="T47" s="17" t="str">
        <f>IF(Table169[[#This Row],[SCORE]]="","",IF(Table169[[#This Row],[WINNER / RESULT]]="Draw",1,IF(Table169[[#This Row],[WINNER / RESULT]]=Table169[[#This Row],[Team 2]],3,0)))</f>
        <v/>
      </c>
      <c r="Z47" s="3"/>
      <c r="AA47" s="76" t="s">
        <v>141</v>
      </c>
      <c r="AB47" s="77"/>
      <c r="AC47" s="38" t="s">
        <v>127</v>
      </c>
      <c r="AD47" s="41" t="s">
        <v>142</v>
      </c>
      <c r="AE47" s="42" t="s">
        <v>69</v>
      </c>
      <c r="BC47" s="21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FA47" s="72"/>
      <c r="FB47" s="72"/>
    </row>
    <row r="48" spans="1:158" s="17" customFormat="1" ht="30" customHeight="1" x14ac:dyDescent="0.25">
      <c r="A48" s="70"/>
      <c r="B48" s="5">
        <v>45</v>
      </c>
      <c r="C48" s="5" t="s">
        <v>72</v>
      </c>
      <c r="D48" s="28">
        <v>44897</v>
      </c>
      <c r="E48" s="5" t="s">
        <v>18</v>
      </c>
      <c r="F48" s="29">
        <v>0.75</v>
      </c>
      <c r="G48" s="30">
        <f t="shared" si="0"/>
        <v>44897.291666666664</v>
      </c>
      <c r="H48" s="5" t="s">
        <v>60</v>
      </c>
      <c r="I48" s="67"/>
      <c r="J48" s="5" t="str">
        <f>IF(Table169[[#This Row],[SCORE]]="","",IF(O48=P48,"Draw",IF(O48&gt;P48,K48,L48)))</f>
        <v/>
      </c>
      <c r="K48" s="17" t="str">
        <f>IF(Table169[[#This Row],[TEAMS]]="","",LEFT(H48,FIND(" -",H48,1)-1))</f>
        <v>Ghana</v>
      </c>
      <c r="L48" s="17" t="str">
        <f>IF(Table169[[#This Row],[TEAMS]]="","",MID(H48,FIND("-",H48,1)+2,LEN(H48)-FIND("-",H48,1)+2))</f>
        <v>Uruguay</v>
      </c>
      <c r="M48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48" s="17" t="str">
        <f>IF(Table169[[#This Row],[Winner]]=Table169[[#This Row],[Team 1]],Table169[[#This Row],[Team 2]],IF(Table169[[#This Row],[Winner]]=Table169[[#This Row],[Team 2]],Table169[[#This Row],[Team 1]],""))</f>
        <v/>
      </c>
      <c r="O48" s="17" t="str">
        <f>IF(Table169[[#This Row],[SCORE]]="","",LEFT(I48,FIND(":",I48,1)-1)*1)</f>
        <v/>
      </c>
      <c r="P48" s="17" t="str">
        <f>IF(Table169[[#This Row],[SCORE]]="","",MID(I48,FIND(":",I48,1)+1,LEN(I48)-FIND(":",I48,1)+1)*1)</f>
        <v/>
      </c>
      <c r="Q48" s="17" t="str">
        <f>IF(OR(Table169[[#This Row],[Team 1 Goals]]="",Table169[[#This Row],[Team 2 Goals]]=""),"",Table169[[#This Row],[Team 1 Goals]]-Table169[[#This Row],[Team 2 Goals]])</f>
        <v/>
      </c>
      <c r="R48" s="17" t="str">
        <f>IF(OR(Table169[[#This Row],[Team 1 Goals]]="",Table169[[#This Row],[Team 2 Goals]]=""),"",Table169[[#This Row],[Team 2 Goals]]-Table169[[#This Row],[Team 1 Goals]])</f>
        <v/>
      </c>
      <c r="S48" s="17" t="str">
        <f>IF(Table169[[#This Row],[SCORE]]="","",IF(Table169[[#This Row],[WINNER / RESULT]]="Draw",1,IF(Table169[[#This Row],[WINNER / RESULT]]=Table169[[#This Row],[Team 1]],3,0)))</f>
        <v/>
      </c>
      <c r="T48" s="17" t="str">
        <f>IF(Table169[[#This Row],[SCORE]]="","",IF(Table169[[#This Row],[WINNER / RESULT]]="Draw",1,IF(Table169[[#This Row],[WINNER / RESULT]]=Table169[[#This Row],[Team 2]],3,0)))</f>
        <v/>
      </c>
      <c r="Z48" s="4" t="s">
        <v>72</v>
      </c>
      <c r="AA48" s="43">
        <v>1</v>
      </c>
      <c r="AB48" s="44" t="str">
        <f ca="1">IFERROR(INDEX(AJ:AJ,MATCH("1"&amp;Z48,AT:AT,0),1),"")</f>
        <v>Ghana</v>
      </c>
      <c r="AC48" s="44" t="str">
        <f ca="1">IF(AB48="","",VLOOKUP(AB48,AJ:AO,2,FALSE)&amp;"-"&amp;VLOOKUP(AB48,AJ:AO,3,FALSE)&amp;"-"&amp;VLOOKUP(AB48,AJ:AO,4,FALSE))</f>
        <v>0-0-0</v>
      </c>
      <c r="AD48" s="44">
        <f ca="1">IF(AB48="","",VLOOKUP(AB48,AJ:AQ,8,FALSE))</f>
        <v>0</v>
      </c>
      <c r="AE48" s="45">
        <f ca="1">IF(AB48="","",VLOOKUP(AB48,AJ:AT,5,FALSE))</f>
        <v>0</v>
      </c>
      <c r="BC48" s="21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FA48" s="72"/>
      <c r="FB48" s="72"/>
    </row>
    <row r="49" spans="1:158" s="17" customFormat="1" ht="30" customHeight="1" x14ac:dyDescent="0.25">
      <c r="A49" s="70"/>
      <c r="B49" s="5">
        <v>46</v>
      </c>
      <c r="C49" s="5" t="s">
        <v>72</v>
      </c>
      <c r="D49" s="28">
        <v>44897</v>
      </c>
      <c r="E49" s="5" t="s">
        <v>17</v>
      </c>
      <c r="F49" s="29">
        <v>0.75</v>
      </c>
      <c r="G49" s="30">
        <f t="shared" si="0"/>
        <v>44897.291666666664</v>
      </c>
      <c r="H49" s="5" t="s">
        <v>126</v>
      </c>
      <c r="I49" s="67"/>
      <c r="J49" s="5" t="str">
        <f>IF(Table169[[#This Row],[SCORE]]="","",IF(O49=P49,"Draw",IF(O49&gt;P49,K49,L49)))</f>
        <v/>
      </c>
      <c r="K49" s="17" t="str">
        <f>IF(Table169[[#This Row],[TEAMS]]="","",LEFT(H49,FIND(" -",H49,1)-1))</f>
        <v>Korea Republic</v>
      </c>
      <c r="L49" s="17" t="str">
        <f>IF(Table169[[#This Row],[TEAMS]]="","",MID(H49,FIND("-",H49,1)+2,LEN(H49)-FIND("-",H49,1)+2))</f>
        <v>Portugal</v>
      </c>
      <c r="M49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49" s="17" t="str">
        <f>IF(Table169[[#This Row],[Winner]]=Table169[[#This Row],[Team 1]],Table169[[#This Row],[Team 2]],IF(Table169[[#This Row],[Winner]]=Table169[[#This Row],[Team 2]],Table169[[#This Row],[Team 1]],""))</f>
        <v/>
      </c>
      <c r="O49" s="17" t="str">
        <f>IF(Table169[[#This Row],[SCORE]]="","",LEFT(I49,FIND(":",I49,1)-1)*1)</f>
        <v/>
      </c>
      <c r="P49" s="17" t="str">
        <f>IF(Table169[[#This Row],[SCORE]]="","",MID(I49,FIND(":",I49,1)+1,LEN(I49)-FIND(":",I49,1)+1)*1)</f>
        <v/>
      </c>
      <c r="Q49" s="17" t="str">
        <f>IF(OR(Table169[[#This Row],[Team 1 Goals]]="",Table169[[#This Row],[Team 2 Goals]]=""),"",Table169[[#This Row],[Team 1 Goals]]-Table169[[#This Row],[Team 2 Goals]])</f>
        <v/>
      </c>
      <c r="R49" s="17" t="str">
        <f>IF(OR(Table169[[#This Row],[Team 1 Goals]]="",Table169[[#This Row],[Team 2 Goals]]=""),"",Table169[[#This Row],[Team 2 Goals]]-Table169[[#This Row],[Team 1 Goals]])</f>
        <v/>
      </c>
      <c r="S49" s="17" t="str">
        <f>IF(Table169[[#This Row],[SCORE]]="","",IF(Table169[[#This Row],[WINNER / RESULT]]="Draw",1,IF(Table169[[#This Row],[WINNER / RESULT]]=Table169[[#This Row],[Team 1]],3,0)))</f>
        <v/>
      </c>
      <c r="T49" s="17" t="str">
        <f>IF(Table169[[#This Row],[SCORE]]="","",IF(Table169[[#This Row],[WINNER / RESULT]]="Draw",1,IF(Table169[[#This Row],[WINNER / RESULT]]=Table169[[#This Row],[Team 2]],3,0)))</f>
        <v/>
      </c>
      <c r="Z49" s="4" t="s">
        <v>72</v>
      </c>
      <c r="AA49" s="46">
        <v>2</v>
      </c>
      <c r="AB49" s="27" t="str">
        <f ca="1">IFERROR(INDEX(AJ:AJ,MATCH("2"&amp;Z49,AT:AT,0),1),"")</f>
        <v>Korea Republic</v>
      </c>
      <c r="AC49" s="27" t="str">
        <f ca="1">IF(AB49="","",VLOOKUP(AB49,AJ:AO,2,FALSE)&amp;"-"&amp;VLOOKUP(AB49,AJ:AO,3,FALSE)&amp;"-"&amp;VLOOKUP(AB49,AJ:AO,4,FALSE))</f>
        <v>0-0-0</v>
      </c>
      <c r="AD49" s="27">
        <f ca="1">IF(AB49="","",VLOOKUP(AB49,AJ:AQ,8,FALSE))</f>
        <v>0</v>
      </c>
      <c r="AE49" s="47">
        <f ca="1">IF(AB49="","",VLOOKUP(AB49,AJ:AT,5,FALSE))</f>
        <v>0</v>
      </c>
      <c r="BC49" s="21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FA49" s="72"/>
      <c r="FB49" s="72"/>
    </row>
    <row r="50" spans="1:158" s="17" customFormat="1" ht="30" customHeight="1" x14ac:dyDescent="0.25">
      <c r="A50" s="70"/>
      <c r="B50" s="5">
        <v>47</v>
      </c>
      <c r="C50" s="5" t="s">
        <v>122</v>
      </c>
      <c r="D50" s="28">
        <v>44897</v>
      </c>
      <c r="E50" s="5" t="s">
        <v>9</v>
      </c>
      <c r="F50" s="29">
        <v>0.91666666666666663</v>
      </c>
      <c r="G50" s="30">
        <f t="shared" si="0"/>
        <v>44897.458333333328</v>
      </c>
      <c r="H50" s="5" t="s">
        <v>59</v>
      </c>
      <c r="I50" s="67"/>
      <c r="J50" s="5" t="str">
        <f>IF(Table169[[#This Row],[SCORE]]="","",IF(O50=P50,"Draw",IF(O50&gt;P50,K50,L50)))</f>
        <v/>
      </c>
      <c r="K50" s="17" t="str">
        <f>IF(Table169[[#This Row],[TEAMS]]="","",LEFT(H50,FIND(" -",H50,1)-1))</f>
        <v>Serbia</v>
      </c>
      <c r="L50" s="17" t="str">
        <f>IF(Table169[[#This Row],[TEAMS]]="","",MID(H50,FIND("-",H50,1)+2,LEN(H50)-FIND("-",H50,1)+2))</f>
        <v>Switzerland</v>
      </c>
      <c r="M50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50" s="17" t="str">
        <f>IF(Table169[[#This Row],[Winner]]=Table169[[#This Row],[Team 1]],Table169[[#This Row],[Team 2]],IF(Table169[[#This Row],[Winner]]=Table169[[#This Row],[Team 2]],Table169[[#This Row],[Team 1]],""))</f>
        <v/>
      </c>
      <c r="O50" s="17" t="str">
        <f>IF(Table169[[#This Row],[SCORE]]="","",LEFT(I50,FIND(":",I50,1)-1)*1)</f>
        <v/>
      </c>
      <c r="P50" s="17" t="str">
        <f>IF(Table169[[#This Row],[SCORE]]="","",MID(I50,FIND(":",I50,1)+1,LEN(I50)-FIND(":",I50,1)+1)*1)</f>
        <v/>
      </c>
      <c r="Q50" s="17" t="str">
        <f>IF(OR(Table169[[#This Row],[Team 1 Goals]]="",Table169[[#This Row],[Team 2 Goals]]=""),"",Table169[[#This Row],[Team 1 Goals]]-Table169[[#This Row],[Team 2 Goals]])</f>
        <v/>
      </c>
      <c r="R50" s="17" t="str">
        <f>IF(OR(Table169[[#This Row],[Team 1 Goals]]="",Table169[[#This Row],[Team 2 Goals]]=""),"",Table169[[#This Row],[Team 2 Goals]]-Table169[[#This Row],[Team 1 Goals]])</f>
        <v/>
      </c>
      <c r="S50" s="17" t="str">
        <f>IF(Table169[[#This Row],[SCORE]]="","",IF(Table169[[#This Row],[WINNER / RESULT]]="Draw",1,IF(Table169[[#This Row],[WINNER / RESULT]]=Table169[[#This Row],[Team 1]],3,0)))</f>
        <v/>
      </c>
      <c r="T50" s="17" t="str">
        <f>IF(Table169[[#This Row],[SCORE]]="","",IF(Table169[[#This Row],[WINNER / RESULT]]="Draw",1,IF(Table169[[#This Row],[WINNER / RESULT]]=Table169[[#This Row],[Team 2]],3,0)))</f>
        <v/>
      </c>
      <c r="Z50" s="4" t="s">
        <v>72</v>
      </c>
      <c r="AA50" s="48">
        <v>3</v>
      </c>
      <c r="AB50" s="49" t="str">
        <f ca="1">IFERROR(INDEX(AJ:AJ,MATCH("3"&amp;Z50,AT:AT,0),1),"")</f>
        <v>Portugal</v>
      </c>
      <c r="AC50" s="49" t="str">
        <f ca="1">IF(AB50="","",VLOOKUP(AB50,AJ:AO,2,FALSE)&amp;"-"&amp;VLOOKUP(AB50,AJ:AO,3,FALSE)&amp;"-"&amp;VLOOKUP(AB50,AJ:AO,4,FALSE))</f>
        <v>0-0-0</v>
      </c>
      <c r="AD50" s="49">
        <f ca="1">IF(AB50="","",VLOOKUP(AB50,AJ:AQ,8,FALSE))</f>
        <v>0</v>
      </c>
      <c r="AE50" s="50">
        <f ca="1">IF(AB50="","",VLOOKUP(AB50,AJ:AT,5,FALSE))</f>
        <v>0</v>
      </c>
      <c r="BC50" s="21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FA50" s="72"/>
      <c r="FB50" s="72"/>
    </row>
    <row r="51" spans="1:158" s="17" customFormat="1" ht="30" customHeight="1" thickBot="1" x14ac:dyDescent="0.3">
      <c r="A51" s="70"/>
      <c r="B51" s="31">
        <v>48</v>
      </c>
      <c r="C51" s="31" t="s">
        <v>122</v>
      </c>
      <c r="D51" s="32">
        <v>44897</v>
      </c>
      <c r="E51" s="31" t="s">
        <v>16</v>
      </c>
      <c r="F51" s="33">
        <v>0.91666666666666663</v>
      </c>
      <c r="G51" s="34">
        <f t="shared" si="0"/>
        <v>44897.458333333328</v>
      </c>
      <c r="H51" s="31" t="s">
        <v>58</v>
      </c>
      <c r="I51" s="68"/>
      <c r="J51" s="31" t="str">
        <f>IF(Table169[[#This Row],[SCORE]]="","",IF(O51=P51,"Draw",IF(O51&gt;P51,K51,L51)))</f>
        <v/>
      </c>
      <c r="K51" s="17" t="str">
        <f>IF(Table169[[#This Row],[TEAMS]]="","",LEFT(H51,FIND(" -",H51,1)-1))</f>
        <v>Cameroon</v>
      </c>
      <c r="L51" s="17" t="str">
        <f>IF(Table169[[#This Row],[TEAMS]]="","",MID(H51,FIND("-",H51,1)+2,LEN(H51)-FIND("-",H51,1)+2))</f>
        <v>Brazil</v>
      </c>
      <c r="M51" s="17" t="str">
        <f>IF(Table169[[#This Row],[Team 1 Goals]]&gt;Table169[[#This Row],[Team 2 Goals]],Table169[[#This Row],[Team 1]],IF(Table169[[#This Row],[Team 2 Goals]]&gt;Table169[[#This Row],[Team 1 Goals]],Table169[[#This Row],[Team 2]],""))</f>
        <v/>
      </c>
      <c r="N51" s="17" t="str">
        <f>IF(Table169[[#This Row],[Winner]]=Table169[[#This Row],[Team 1]],Table169[[#This Row],[Team 2]],IF(Table169[[#This Row],[Winner]]=Table169[[#This Row],[Team 2]],Table169[[#This Row],[Team 1]],""))</f>
        <v/>
      </c>
      <c r="O51" s="17" t="str">
        <f>IF(Table169[[#This Row],[SCORE]]="","",LEFT(I51,FIND(":",I51,1)-1)*1)</f>
        <v/>
      </c>
      <c r="P51" s="17" t="str">
        <f>IF(Table169[[#This Row],[SCORE]]="","",MID(I51,FIND(":",I51,1)+1,LEN(I51)-FIND(":",I51,1)+1)*1)</f>
        <v/>
      </c>
      <c r="Q51" s="17" t="str">
        <f>IF(OR(Table169[[#This Row],[Team 1 Goals]]="",Table169[[#This Row],[Team 2 Goals]]=""),"",Table169[[#This Row],[Team 1 Goals]]-Table169[[#This Row],[Team 2 Goals]])</f>
        <v/>
      </c>
      <c r="R51" s="17" t="str">
        <f>IF(OR(Table169[[#This Row],[Team 1 Goals]]="",Table169[[#This Row],[Team 2 Goals]]=""),"",Table169[[#This Row],[Team 2 Goals]]-Table169[[#This Row],[Team 1 Goals]])</f>
        <v/>
      </c>
      <c r="S51" s="17" t="str">
        <f>IF(Table169[[#This Row],[SCORE]]="","",IF(Table169[[#This Row],[WINNER / RESULT]]="Draw",1,IF(Table169[[#This Row],[WINNER / RESULT]]=Table169[[#This Row],[Team 1]],3,0)))</f>
        <v/>
      </c>
      <c r="T51" s="17" t="str">
        <f>IF(Table169[[#This Row],[SCORE]]="","",IF(Table169[[#This Row],[WINNER / RESULT]]="Draw",1,IF(Table169[[#This Row],[WINNER / RESULT]]=Table169[[#This Row],[Team 2]],3,0)))</f>
        <v/>
      </c>
      <c r="Z51" s="4" t="s">
        <v>72</v>
      </c>
      <c r="AA51" s="51">
        <v>4</v>
      </c>
      <c r="AB51" s="52" t="str">
        <f ca="1">IFERROR(INDEX(AJ:AJ,MATCH("4"&amp;Z51,AT:AT,0),1),"")</f>
        <v>Uruguay</v>
      </c>
      <c r="AC51" s="52" t="str">
        <f ca="1">IF(AB51="","",VLOOKUP(AB51,AJ:AO,2,FALSE)&amp;"-"&amp;VLOOKUP(AB51,AJ:AO,3,FALSE)&amp;"-"&amp;VLOOKUP(AB51,AJ:AO,4,FALSE))</f>
        <v>0-0-0</v>
      </c>
      <c r="AD51" s="52">
        <f ca="1">IF(AB51="","",VLOOKUP(AB51,AJ:AQ,8,FALSE))</f>
        <v>0</v>
      </c>
      <c r="AE51" s="53">
        <f ca="1">IF(AB51="","",VLOOKUP(AB51,AJ:AT,5,FALSE))</f>
        <v>0</v>
      </c>
      <c r="BC51" s="21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FA51" s="72"/>
      <c r="FB51" s="72"/>
    </row>
    <row r="52" spans="1:158" s="17" customFormat="1" ht="30" customHeight="1" x14ac:dyDescent="0.25">
      <c r="A52" s="70"/>
      <c r="B52" s="5">
        <v>49</v>
      </c>
      <c r="C52" s="5" t="s">
        <v>129</v>
      </c>
      <c r="D52" s="28">
        <v>44898</v>
      </c>
      <c r="E52" s="5" t="s">
        <v>13</v>
      </c>
      <c r="F52" s="29">
        <v>0.75</v>
      </c>
      <c r="G52" s="30">
        <f t="shared" ref="G52:G67" si="2">D52+TIME(HOUR(F52)+$A$7,0,0)</f>
        <v>44898.291666666664</v>
      </c>
      <c r="H52" s="5" t="str">
        <f>IF(I51="","",INDEX(AJ:AJ,MATCH("1A",AT:AT,0),1)&amp;" - "&amp;INDEX(AJ:AJ,MATCH("2B",AT:AT,0),1))</f>
        <v/>
      </c>
      <c r="I52" s="67"/>
      <c r="J52" s="5" t="str">
        <f>IF(I52="","",IF(O52=P52,"Draw",IF(O52&gt;P52,K52,L52)))</f>
        <v/>
      </c>
      <c r="K52" s="17" t="str">
        <f>IF(H52="","",LEFT(H52,FIND(" -",H52,1)-1))</f>
        <v/>
      </c>
      <c r="L52" s="17" t="str">
        <f>IF(H52="","",MID(H52,FIND("-",H52,1)+2,LEN(H52)-FIND("-",H52,1)+2))</f>
        <v/>
      </c>
      <c r="M52" s="17" t="str">
        <f t="shared" ref="M52:M56" si="3">IF(J52="","",IF(J52=K52,K52,L52))</f>
        <v/>
      </c>
      <c r="N52" s="17" t="str">
        <f t="shared" ref="N52:N56" si="4">IF(J52="","",IF(M52=K52,L52,K52))</f>
        <v/>
      </c>
      <c r="O52" s="17" t="str">
        <f>IF(I52="","",LEFT(I52,FIND(":",I52,1)-1)*1)</f>
        <v/>
      </c>
      <c r="P52" s="17" t="str">
        <f>IF(I52="","",MID(I52,FIND(":",I52,1)+1,LEN(I52)-FIND(":",I52,1)+1)*1)</f>
        <v/>
      </c>
      <c r="BC52" s="21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FA52" s="72"/>
      <c r="FB52" s="72"/>
    </row>
    <row r="53" spans="1:158" s="17" customFormat="1" ht="30" customHeight="1" x14ac:dyDescent="0.25">
      <c r="A53" s="70"/>
      <c r="B53" s="5">
        <v>50</v>
      </c>
      <c r="C53" s="5" t="s">
        <v>129</v>
      </c>
      <c r="D53" s="28">
        <v>44898</v>
      </c>
      <c r="E53" s="5" t="s">
        <v>15</v>
      </c>
      <c r="F53" s="29">
        <v>0.91666666666666663</v>
      </c>
      <c r="G53" s="30">
        <f t="shared" si="2"/>
        <v>44898.458333333336</v>
      </c>
      <c r="H53" s="5" t="str">
        <f>IF(I51="","",INDEX(AJ:AJ,MATCH("1C",AT:AT,0),1)&amp;" - "&amp;INDEX(AJ:AJ,MATCH("2D",AT:AT,0),1))</f>
        <v/>
      </c>
      <c r="I53" s="67"/>
      <c r="J53" s="5" t="str">
        <f>IF(I53="","",IF(O53=P53,"Draw",IF(O53&gt;P53,K53,L53)))</f>
        <v/>
      </c>
      <c r="K53" s="17" t="str">
        <f>IF(H53="","",LEFT(H53,FIND(" -",H53,1)-1))</f>
        <v/>
      </c>
      <c r="L53" s="17" t="str">
        <f>IF(H53="","",MID(H53,FIND("-",H53,1)+2,LEN(H53)-FIND("-",H53,1)+2))</f>
        <v/>
      </c>
      <c r="M53" s="17" t="str">
        <f t="shared" si="3"/>
        <v/>
      </c>
      <c r="N53" s="17" t="str">
        <f t="shared" si="4"/>
        <v/>
      </c>
      <c r="O53" s="17" t="str">
        <f>IF(I53="","",LEFT(I53,FIND(":",I53,1)-1)*1)</f>
        <v/>
      </c>
      <c r="P53" s="17" t="str">
        <f>IF(I53="","",MID(I53,FIND(":",I53,1)+1,LEN(I53)-FIND(":",I53,1)+1)*1)</f>
        <v/>
      </c>
      <c r="BC53" s="21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FA53" s="72"/>
      <c r="FB53" s="72"/>
    </row>
    <row r="54" spans="1:158" s="17" customFormat="1" ht="30" customHeight="1" x14ac:dyDescent="0.25">
      <c r="A54" s="70"/>
      <c r="B54" s="5">
        <v>51</v>
      </c>
      <c r="C54" s="5" t="s">
        <v>129</v>
      </c>
      <c r="D54" s="28">
        <v>44899</v>
      </c>
      <c r="E54" s="5" t="s">
        <v>12</v>
      </c>
      <c r="F54" s="29">
        <v>0.91666666666666663</v>
      </c>
      <c r="G54" s="30">
        <f t="shared" si="2"/>
        <v>44899.458333333336</v>
      </c>
      <c r="H54" s="5" t="str">
        <f>IF(I51="","",INDEX(AJ:AJ,MATCH("1B",AT:AT,0),1)&amp;" - "&amp;INDEX(AJ:AJ,MATCH("2A",AT:AT,0),1))</f>
        <v/>
      </c>
      <c r="I54" s="67"/>
      <c r="J54" s="5" t="str">
        <f t="shared" ref="J54:J67" si="5">IF(I54="","",IF(O54=P54,"Draw",IF(O54&gt;P54,K54,L54)))</f>
        <v/>
      </c>
      <c r="K54" s="17" t="str">
        <f t="shared" ref="K54:K67" si="6">IF(H54="","",LEFT(H54,FIND(" -",H54,1)-1))</f>
        <v/>
      </c>
      <c r="L54" s="17" t="str">
        <f t="shared" ref="L54:L67" si="7">IF(H54="","",MID(H54,FIND("-",H54,1)+2,LEN(H54)-FIND("-",H54,1)+2))</f>
        <v/>
      </c>
      <c r="M54" s="17" t="str">
        <f t="shared" si="3"/>
        <v/>
      </c>
      <c r="N54" s="17" t="str">
        <f t="shared" si="4"/>
        <v/>
      </c>
      <c r="O54" s="17" t="str">
        <f t="shared" ref="O54:O67" si="8">IF(I54="","",LEFT(I54,FIND(":",I54,1)-1)*1)</f>
        <v/>
      </c>
      <c r="P54" s="17" t="str">
        <f t="shared" ref="P54:P67" si="9">IF(I54="","",MID(I54,FIND(":",I54,1)+1,LEN(I54)-FIND(":",I54,1)+1)*1)</f>
        <v/>
      </c>
      <c r="BC54" s="21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FA54" s="72"/>
      <c r="FB54" s="72"/>
    </row>
    <row r="55" spans="1:158" s="17" customFormat="1" ht="30" customHeight="1" x14ac:dyDescent="0.25">
      <c r="A55" s="70"/>
      <c r="B55" s="5">
        <v>52</v>
      </c>
      <c r="C55" s="5" t="s">
        <v>129</v>
      </c>
      <c r="D55" s="28">
        <v>44899</v>
      </c>
      <c r="E55" s="5" t="s">
        <v>14</v>
      </c>
      <c r="F55" s="29">
        <v>0.75</v>
      </c>
      <c r="G55" s="30">
        <f t="shared" si="2"/>
        <v>44899.291666666664</v>
      </c>
      <c r="H55" s="5" t="str">
        <f>IF(I51="","",INDEX(AJ:AJ,MATCH("1D",AT:AT,0),1)&amp;" - "&amp;INDEX(AJ:AJ,MATCH("2C",AT:AT,0),1))</f>
        <v/>
      </c>
      <c r="I55" s="67"/>
      <c r="J55" s="5" t="str">
        <f t="shared" si="5"/>
        <v/>
      </c>
      <c r="K55" s="17" t="str">
        <f t="shared" si="6"/>
        <v/>
      </c>
      <c r="L55" s="17" t="str">
        <f t="shared" si="7"/>
        <v/>
      </c>
      <c r="M55" s="17" t="str">
        <f t="shared" si="3"/>
        <v/>
      </c>
      <c r="N55" s="17" t="str">
        <f t="shared" si="4"/>
        <v/>
      </c>
      <c r="O55" s="17" t="str">
        <f t="shared" si="8"/>
        <v/>
      </c>
      <c r="P55" s="17" t="str">
        <f t="shared" si="9"/>
        <v/>
      </c>
      <c r="BC55" s="21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FA55" s="72"/>
      <c r="FB55" s="72"/>
    </row>
    <row r="56" spans="1:158" s="17" customFormat="1" ht="30" customHeight="1" x14ac:dyDescent="0.25">
      <c r="A56" s="70"/>
      <c r="B56" s="5">
        <v>53</v>
      </c>
      <c r="C56" s="5" t="s">
        <v>129</v>
      </c>
      <c r="D56" s="28">
        <v>44900</v>
      </c>
      <c r="E56" s="5" t="s">
        <v>18</v>
      </c>
      <c r="F56" s="29">
        <v>0.75</v>
      </c>
      <c r="G56" s="30">
        <f>D56+TIME(HOUR(F56)+$A$7,0,0)</f>
        <v>44900.291666666664</v>
      </c>
      <c r="H56" s="5" t="str">
        <f>IF(I51="","",INDEX(AJ:AJ,MATCH("1E",AT:AT,0),1)&amp;" - "&amp;INDEX(AJ:AJ,MATCH("2F",AT:AT,0),1))</f>
        <v/>
      </c>
      <c r="I56" s="67"/>
      <c r="J56" s="5" t="str">
        <f>IF(I56="","",IF(O56=P56,"Draw",IF(O56&gt;P56,K56,L56)))</f>
        <v/>
      </c>
      <c r="K56" s="17" t="str">
        <f>IF(H56="","",LEFT(H56,FIND(" -",H56,1)-1))</f>
        <v/>
      </c>
      <c r="L56" s="17" t="str">
        <f>IF(H56="","",MID(H56,FIND("-",H56,1)+2,LEN(H56)-FIND("-",H56,1)+2))</f>
        <v/>
      </c>
      <c r="M56" s="17" t="str">
        <f t="shared" si="3"/>
        <v/>
      </c>
      <c r="N56" s="17" t="str">
        <f t="shared" si="4"/>
        <v/>
      </c>
      <c r="O56" s="17" t="str">
        <f>IF(I56="","",LEFT(I56,FIND(":",I56,1)-1)*1)</f>
        <v/>
      </c>
      <c r="P56" s="17" t="str">
        <f>IF(I56="","",MID(I56,FIND(":",I56,1)+1,LEN(I56)-FIND(":",I56,1)+1)*1)</f>
        <v/>
      </c>
      <c r="BC56" s="21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FA56" s="72"/>
      <c r="FB56" s="72"/>
    </row>
    <row r="57" spans="1:158" s="17" customFormat="1" ht="30" customHeight="1" x14ac:dyDescent="0.25">
      <c r="A57" s="70"/>
      <c r="B57" s="5">
        <v>54</v>
      </c>
      <c r="C57" s="5" t="s">
        <v>129</v>
      </c>
      <c r="D57" s="28">
        <v>44900</v>
      </c>
      <c r="E57" s="5" t="s">
        <v>9</v>
      </c>
      <c r="F57" s="29">
        <v>0.91666666666666663</v>
      </c>
      <c r="G57" s="30">
        <f t="shared" si="2"/>
        <v>44900.458333333336</v>
      </c>
      <c r="H57" s="5" t="str">
        <f>IF(I51="","",INDEX(AJ:AJ,MATCH("1G",AT:AT,0),1)&amp;" - "&amp;INDEX(AJ:AJ,MATCH("2H",AT:AT,0),1))</f>
        <v/>
      </c>
      <c r="I57" s="67"/>
      <c r="J57" s="5" t="str">
        <f t="shared" si="5"/>
        <v/>
      </c>
      <c r="K57" s="17" t="str">
        <f t="shared" si="6"/>
        <v/>
      </c>
      <c r="L57" s="17" t="str">
        <f t="shared" si="7"/>
        <v/>
      </c>
      <c r="M57" s="17" t="str">
        <f t="shared" ref="M57:M64" si="10">IF(J57="","",IF(J57=K57,K57,L57))</f>
        <v/>
      </c>
      <c r="N57" s="17" t="str">
        <f t="shared" ref="N57:N64" si="11">IF(J57="","",IF(M57=K57,L57,K57))</f>
        <v/>
      </c>
      <c r="O57" s="17" t="str">
        <f t="shared" si="8"/>
        <v/>
      </c>
      <c r="P57" s="17" t="str">
        <f t="shared" si="9"/>
        <v/>
      </c>
      <c r="BC57" s="21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FA57" s="72"/>
      <c r="FB57" s="72"/>
    </row>
    <row r="58" spans="1:158" s="17" customFormat="1" ht="30" customHeight="1" x14ac:dyDescent="0.25">
      <c r="A58" s="70"/>
      <c r="B58" s="5">
        <v>55</v>
      </c>
      <c r="C58" s="5" t="s">
        <v>129</v>
      </c>
      <c r="D58" s="28">
        <v>44901</v>
      </c>
      <c r="E58" s="5" t="s">
        <v>17</v>
      </c>
      <c r="F58" s="29">
        <v>0.75</v>
      </c>
      <c r="G58" s="30">
        <f>D58+TIME(HOUR(F58)+$A$7,0,0)</f>
        <v>44901.291666666664</v>
      </c>
      <c r="H58" s="5" t="str">
        <f>IF(I51="","",INDEX(AJ:AJ,MATCH("1F",AT:AT,0),1)&amp;" - "&amp;INDEX(AJ:AJ,MATCH("2E",AT:AT,0),1))</f>
        <v/>
      </c>
      <c r="I58" s="67"/>
      <c r="J58" s="5" t="str">
        <f>IF(I58="","",IF(O58=P58,"Draw",IF(O58&gt;P58,K58,L58)))</f>
        <v/>
      </c>
      <c r="K58" s="17" t="str">
        <f>IF(H58="","",LEFT(H58,FIND(" -",H58,1)-1))</f>
        <v/>
      </c>
      <c r="L58" s="17" t="str">
        <f>IF(H58="","",MID(H58,FIND("-",H58,1)+2,LEN(H58)-FIND("-",H58,1)+2))</f>
        <v/>
      </c>
      <c r="M58" s="17" t="str">
        <f t="shared" si="10"/>
        <v/>
      </c>
      <c r="N58" s="17" t="str">
        <f t="shared" si="11"/>
        <v/>
      </c>
      <c r="O58" s="17" t="str">
        <f>IF(I58="","",LEFT(I58,FIND(":",I58,1)-1)*1)</f>
        <v/>
      </c>
      <c r="P58" s="17" t="str">
        <f>IF(I58="","",MID(I58,FIND(":",I58,1)+1,LEN(I58)-FIND(":",I58,1)+1)*1)</f>
        <v/>
      </c>
      <c r="BC58" s="21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FA58" s="72"/>
      <c r="FB58" s="72"/>
    </row>
    <row r="59" spans="1:158" s="17" customFormat="1" ht="30" customHeight="1" thickBot="1" x14ac:dyDescent="0.3">
      <c r="A59" s="70"/>
      <c r="B59" s="31">
        <v>56</v>
      </c>
      <c r="C59" s="31" t="s">
        <v>129</v>
      </c>
      <c r="D59" s="32">
        <v>44901</v>
      </c>
      <c r="E59" s="31" t="s">
        <v>16</v>
      </c>
      <c r="F59" s="33">
        <v>0.91666666666666663</v>
      </c>
      <c r="G59" s="34">
        <f t="shared" si="2"/>
        <v>44901.458333333336</v>
      </c>
      <c r="H59" s="31" t="str">
        <f>IF(I51="","",INDEX(AJ:AJ,MATCH("1H",AT:AT,0),1)&amp;" - "&amp;INDEX(AJ:AJ,MATCH("2G",AT:AT,0),1))</f>
        <v/>
      </c>
      <c r="I59" s="68"/>
      <c r="J59" s="31" t="str">
        <f t="shared" si="5"/>
        <v/>
      </c>
      <c r="K59" s="17" t="str">
        <f t="shared" si="6"/>
        <v/>
      </c>
      <c r="L59" s="17" t="str">
        <f t="shared" si="7"/>
        <v/>
      </c>
      <c r="M59" s="17" t="str">
        <f t="shared" si="10"/>
        <v/>
      </c>
      <c r="N59" s="17" t="str">
        <f t="shared" si="11"/>
        <v/>
      </c>
      <c r="O59" s="17" t="str">
        <f t="shared" si="8"/>
        <v/>
      </c>
      <c r="P59" s="17" t="str">
        <f t="shared" si="9"/>
        <v/>
      </c>
      <c r="BC59" s="21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FA59" s="72"/>
      <c r="FB59" s="72"/>
    </row>
    <row r="60" spans="1:158" s="17" customFormat="1" ht="30" customHeight="1" x14ac:dyDescent="0.25">
      <c r="A60" s="70"/>
      <c r="B60" s="5">
        <v>57</v>
      </c>
      <c r="C60" s="5" t="s">
        <v>130</v>
      </c>
      <c r="D60" s="28">
        <v>44904</v>
      </c>
      <c r="E60" s="5" t="s">
        <v>16</v>
      </c>
      <c r="F60" s="29">
        <v>0.91666666666666663</v>
      </c>
      <c r="G60" s="30">
        <f t="shared" si="2"/>
        <v>44904.458333333336</v>
      </c>
      <c r="H60" s="5" t="str">
        <f>IF(I59="","",M52&amp;" - "&amp;M53)</f>
        <v/>
      </c>
      <c r="I60" s="67"/>
      <c r="J60" s="5" t="str">
        <f t="shared" si="5"/>
        <v/>
      </c>
      <c r="K60" s="17" t="str">
        <f t="shared" si="6"/>
        <v/>
      </c>
      <c r="L60" s="17" t="str">
        <f t="shared" si="7"/>
        <v/>
      </c>
      <c r="M60" s="17" t="str">
        <f t="shared" ref="M60:M62" si="12">IF(J60="","",IF(J60=K60,K60,L60))</f>
        <v/>
      </c>
      <c r="N60" s="17" t="str">
        <f t="shared" ref="N60:N62" si="13">IF(J60="","",IF(M60=K60,L60,K60))</f>
        <v/>
      </c>
      <c r="O60" s="17" t="str">
        <f t="shared" si="8"/>
        <v/>
      </c>
      <c r="P60" s="17" t="str">
        <f t="shared" si="9"/>
        <v/>
      </c>
      <c r="BC60" s="21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FA60" s="72"/>
      <c r="FB60" s="72"/>
    </row>
    <row r="61" spans="1:158" s="17" customFormat="1" ht="30" customHeight="1" x14ac:dyDescent="0.25">
      <c r="A61" s="70"/>
      <c r="B61" s="5">
        <v>58</v>
      </c>
      <c r="C61" s="5" t="s">
        <v>130</v>
      </c>
      <c r="D61" s="28">
        <v>44904</v>
      </c>
      <c r="E61" s="5" t="s">
        <v>17</v>
      </c>
      <c r="F61" s="29">
        <v>0.75</v>
      </c>
      <c r="G61" s="30">
        <f t="shared" si="2"/>
        <v>44904.291666666664</v>
      </c>
      <c r="H61" s="5" t="str">
        <f>IF(I59="","",M56&amp;" - "&amp;M57)</f>
        <v/>
      </c>
      <c r="I61" s="67"/>
      <c r="J61" s="5" t="str">
        <f t="shared" si="5"/>
        <v/>
      </c>
      <c r="K61" s="17" t="str">
        <f t="shared" si="6"/>
        <v/>
      </c>
      <c r="L61" s="17" t="str">
        <f t="shared" si="7"/>
        <v/>
      </c>
      <c r="M61" s="17" t="str">
        <f t="shared" si="12"/>
        <v/>
      </c>
      <c r="N61" s="17" t="str">
        <f t="shared" si="13"/>
        <v/>
      </c>
      <c r="O61" s="17" t="str">
        <f t="shared" si="8"/>
        <v/>
      </c>
      <c r="P61" s="17" t="str">
        <f t="shared" si="9"/>
        <v/>
      </c>
      <c r="BC61" s="21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FA61" s="72"/>
      <c r="FB61" s="72"/>
    </row>
    <row r="62" spans="1:158" s="17" customFormat="1" ht="30" customHeight="1" x14ac:dyDescent="0.25">
      <c r="A62" s="70"/>
      <c r="B62" s="5">
        <v>59</v>
      </c>
      <c r="C62" s="5" t="s">
        <v>130</v>
      </c>
      <c r="D62" s="28">
        <v>44905</v>
      </c>
      <c r="E62" s="5" t="s">
        <v>12</v>
      </c>
      <c r="F62" s="29">
        <v>0.91666666666666663</v>
      </c>
      <c r="G62" s="30">
        <f t="shared" si="2"/>
        <v>44905.458333333336</v>
      </c>
      <c r="H62" s="5" t="str">
        <f>IF(I59="","",M54&amp;" - "&amp;M55)</f>
        <v/>
      </c>
      <c r="I62" s="67"/>
      <c r="J62" s="5" t="str">
        <f t="shared" si="5"/>
        <v/>
      </c>
      <c r="K62" s="17" t="str">
        <f t="shared" si="6"/>
        <v/>
      </c>
      <c r="L62" s="17" t="str">
        <f t="shared" si="7"/>
        <v/>
      </c>
      <c r="M62" s="17" t="str">
        <f t="shared" si="12"/>
        <v/>
      </c>
      <c r="N62" s="17" t="str">
        <f t="shared" si="13"/>
        <v/>
      </c>
      <c r="O62" s="17" t="str">
        <f t="shared" si="8"/>
        <v/>
      </c>
      <c r="P62" s="17" t="str">
        <f t="shared" si="9"/>
        <v/>
      </c>
      <c r="BC62" s="21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FA62" s="72"/>
      <c r="FB62" s="72"/>
    </row>
    <row r="63" spans="1:158" s="17" customFormat="1" ht="30" customHeight="1" thickBot="1" x14ac:dyDescent="0.3">
      <c r="A63" s="71"/>
      <c r="B63" s="31">
        <v>60</v>
      </c>
      <c r="C63" s="31" t="s">
        <v>130</v>
      </c>
      <c r="D63" s="32">
        <v>44905</v>
      </c>
      <c r="E63" s="31" t="s">
        <v>14</v>
      </c>
      <c r="F63" s="33">
        <v>0.75</v>
      </c>
      <c r="G63" s="34">
        <f t="shared" si="2"/>
        <v>44905.291666666664</v>
      </c>
      <c r="H63" s="31" t="str">
        <f>IF(I59="","",M58&amp;" - "&amp;M59)</f>
        <v/>
      </c>
      <c r="I63" s="68"/>
      <c r="J63" s="31" t="str">
        <f t="shared" si="5"/>
        <v/>
      </c>
      <c r="K63" s="17" t="str">
        <f t="shared" si="6"/>
        <v/>
      </c>
      <c r="L63" s="17" t="str">
        <f t="shared" si="7"/>
        <v/>
      </c>
      <c r="M63" s="17" t="str">
        <f t="shared" si="10"/>
        <v/>
      </c>
      <c r="N63" s="17" t="str">
        <f t="shared" si="11"/>
        <v/>
      </c>
      <c r="O63" s="17" t="str">
        <f t="shared" si="8"/>
        <v/>
      </c>
      <c r="P63" s="17" t="str">
        <f t="shared" si="9"/>
        <v/>
      </c>
      <c r="BC63" s="21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FA63" s="72"/>
      <c r="FB63" s="72"/>
    </row>
    <row r="64" spans="1:158" s="17" customFormat="1" ht="30" customHeight="1" x14ac:dyDescent="0.25">
      <c r="A64" s="70"/>
      <c r="B64" s="5">
        <v>61</v>
      </c>
      <c r="C64" s="5" t="s">
        <v>131</v>
      </c>
      <c r="D64" s="28">
        <v>44908</v>
      </c>
      <c r="E64" s="5" t="s">
        <v>16</v>
      </c>
      <c r="F64" s="29">
        <v>0.91666666666666663</v>
      </c>
      <c r="G64" s="30">
        <f t="shared" si="2"/>
        <v>44908.458333333336</v>
      </c>
      <c r="H64" s="5" t="str">
        <f>IF(I63="","",M60&amp;" - "&amp;M61)</f>
        <v/>
      </c>
      <c r="I64" s="67"/>
      <c r="J64" s="5" t="str">
        <f t="shared" si="5"/>
        <v/>
      </c>
      <c r="K64" s="17" t="str">
        <f t="shared" si="6"/>
        <v/>
      </c>
      <c r="L64" s="17" t="str">
        <f t="shared" si="7"/>
        <v/>
      </c>
      <c r="M64" s="17" t="str">
        <f t="shared" si="10"/>
        <v/>
      </c>
      <c r="N64" s="17" t="str">
        <f t="shared" si="11"/>
        <v/>
      </c>
      <c r="O64" s="17" t="str">
        <f t="shared" si="8"/>
        <v/>
      </c>
      <c r="P64" s="17" t="str">
        <f t="shared" si="9"/>
        <v/>
      </c>
      <c r="BC64" s="21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FA64" s="72"/>
      <c r="FB64" s="72"/>
    </row>
    <row r="65" spans="1:158" s="17" customFormat="1" ht="30" customHeight="1" thickBot="1" x14ac:dyDescent="0.3">
      <c r="A65" s="71"/>
      <c r="B65" s="31">
        <v>62</v>
      </c>
      <c r="C65" s="31" t="s">
        <v>131</v>
      </c>
      <c r="D65" s="32">
        <v>44909</v>
      </c>
      <c r="E65" s="31" t="s">
        <v>12</v>
      </c>
      <c r="F65" s="33">
        <v>0.91666666666666663</v>
      </c>
      <c r="G65" s="34">
        <f t="shared" si="2"/>
        <v>44909.458333333336</v>
      </c>
      <c r="H65" s="31" t="str">
        <f>IF(I63="","",M62&amp;" - "&amp;M63)</f>
        <v/>
      </c>
      <c r="I65" s="68"/>
      <c r="J65" s="31" t="str">
        <f t="shared" si="5"/>
        <v/>
      </c>
      <c r="K65" s="17" t="str">
        <f t="shared" si="6"/>
        <v/>
      </c>
      <c r="L65" s="17" t="str">
        <f t="shared" si="7"/>
        <v/>
      </c>
      <c r="M65" s="17" t="str">
        <f t="shared" ref="M65:M67" si="14">IF(J65="","",IF(J65=K65,K65,L65))</f>
        <v/>
      </c>
      <c r="N65" s="17" t="str">
        <f t="shared" ref="N65:N67" si="15">IF(J65="","",IF(M65=K65,L65,K65))</f>
        <v/>
      </c>
      <c r="O65" s="17" t="str">
        <f t="shared" si="8"/>
        <v/>
      </c>
      <c r="P65" s="17" t="str">
        <f t="shared" si="9"/>
        <v/>
      </c>
      <c r="BC65" s="21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FA65" s="72"/>
      <c r="FB65" s="72"/>
    </row>
    <row r="66" spans="1:158" s="17" customFormat="1" ht="30" customHeight="1" x14ac:dyDescent="0.25">
      <c r="A66" s="71"/>
      <c r="B66" s="5">
        <v>63</v>
      </c>
      <c r="C66" s="5" t="s">
        <v>61</v>
      </c>
      <c r="D66" s="28">
        <v>44912</v>
      </c>
      <c r="E66" s="5" t="s">
        <v>13</v>
      </c>
      <c r="F66" s="29">
        <v>0.75</v>
      </c>
      <c r="G66" s="30">
        <f t="shared" si="2"/>
        <v>44912.291666666664</v>
      </c>
      <c r="H66" s="5" t="str">
        <f>IF(I65="","",N64&amp;" - "&amp;N65)</f>
        <v/>
      </c>
      <c r="I66" s="67"/>
      <c r="J66" s="5" t="str">
        <f t="shared" si="5"/>
        <v/>
      </c>
      <c r="K66" s="17" t="str">
        <f t="shared" si="6"/>
        <v/>
      </c>
      <c r="L66" s="17" t="str">
        <f t="shared" si="7"/>
        <v/>
      </c>
      <c r="M66" s="17" t="str">
        <f t="shared" si="14"/>
        <v/>
      </c>
      <c r="N66" s="17" t="str">
        <f t="shared" si="15"/>
        <v/>
      </c>
      <c r="O66" s="17" t="str">
        <f t="shared" si="8"/>
        <v/>
      </c>
      <c r="P66" s="17" t="str">
        <f t="shared" si="9"/>
        <v/>
      </c>
      <c r="BC66" s="21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FA66" s="72"/>
      <c r="FB66" s="72"/>
    </row>
    <row r="67" spans="1:158" s="17" customFormat="1" ht="30" customHeight="1" x14ac:dyDescent="0.3">
      <c r="A67" s="71"/>
      <c r="B67" s="5">
        <v>64</v>
      </c>
      <c r="C67" s="5" t="s">
        <v>62</v>
      </c>
      <c r="D67" s="28">
        <v>44913</v>
      </c>
      <c r="E67" s="5" t="s">
        <v>16</v>
      </c>
      <c r="F67" s="29">
        <v>0.75</v>
      </c>
      <c r="G67" s="30">
        <f t="shared" si="2"/>
        <v>44913.291666666664</v>
      </c>
      <c r="H67" s="5" t="str">
        <f>IF(I65="","",M64&amp;" - "&amp;M65)</f>
        <v/>
      </c>
      <c r="I67" s="67"/>
      <c r="J67" s="5" t="str">
        <f t="shared" si="5"/>
        <v/>
      </c>
      <c r="K67" s="17" t="str">
        <f t="shared" si="6"/>
        <v/>
      </c>
      <c r="L67" s="17" t="str">
        <f t="shared" si="7"/>
        <v/>
      </c>
      <c r="M67" s="17" t="str">
        <f t="shared" si="14"/>
        <v/>
      </c>
      <c r="N67" s="17" t="str">
        <f t="shared" si="15"/>
        <v/>
      </c>
      <c r="O67" s="17" t="str">
        <f t="shared" si="8"/>
        <v/>
      </c>
      <c r="P67" s="17" t="str">
        <f t="shared" si="9"/>
        <v/>
      </c>
      <c r="BC67" s="21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FA67" s="73"/>
      <c r="FB67" s="73"/>
    </row>
    <row r="68" spans="1:158" ht="17.25" thickBot="1" x14ac:dyDescent="0.35">
      <c r="A68" s="71"/>
      <c r="D68" s="23"/>
      <c r="F68" s="24"/>
      <c r="G68" s="25"/>
      <c r="J68" s="7"/>
      <c r="O68" s="7"/>
      <c r="P68" s="7"/>
      <c r="Q68" s="7"/>
      <c r="R68" s="7"/>
      <c r="S68" s="7"/>
      <c r="T68" s="7"/>
      <c r="BC68" s="26"/>
      <c r="FA68" s="73"/>
      <c r="FB68" s="73"/>
    </row>
    <row r="69" spans="1:158" ht="17.25" thickBot="1" x14ac:dyDescent="0.35">
      <c r="A69" s="71"/>
      <c r="B69" s="81" t="s">
        <v>178</v>
      </c>
      <c r="C69" s="42" t="s">
        <v>71</v>
      </c>
      <c r="D69" s="23"/>
      <c r="F69" s="24"/>
      <c r="G69" s="25"/>
      <c r="J69" s="7"/>
      <c r="O69" s="7"/>
      <c r="P69" s="7"/>
      <c r="Q69" s="7"/>
      <c r="R69" s="7"/>
      <c r="S69" s="7"/>
      <c r="T69" s="7"/>
      <c r="BC69" s="26"/>
      <c r="FA69" s="73"/>
      <c r="FB69" s="73"/>
    </row>
    <row r="70" spans="1:158" x14ac:dyDescent="0.3">
      <c r="A70" s="71"/>
      <c r="B70" s="84" t="s">
        <v>174</v>
      </c>
      <c r="C70" s="82" t="str">
        <f>K52</f>
        <v/>
      </c>
      <c r="D70" s="23"/>
      <c r="E70" s="55" t="s">
        <v>174</v>
      </c>
      <c r="F70" s="87" t="str">
        <f>CONCATENATE(C70,",",C71,",",C72,",",C73,",",C74,",",C75,",",C76,",",C77,",",C78,",",C79,",",C80,",",C81,",",C82,",",C83,",",C84,",",C85)</f>
        <v>,,,,,,,,,,,,,,,</v>
      </c>
      <c r="G70" s="87"/>
      <c r="H70" s="55"/>
      <c r="J70" s="7"/>
      <c r="O70" s="7"/>
      <c r="P70" s="7"/>
      <c r="Q70" s="7"/>
      <c r="R70" s="7"/>
      <c r="S70" s="7"/>
      <c r="T70" s="7"/>
      <c r="BC70" s="26"/>
      <c r="FA70" s="73"/>
      <c r="FB70" s="73"/>
    </row>
    <row r="71" spans="1:158" x14ac:dyDescent="0.3">
      <c r="A71" s="71"/>
      <c r="B71" s="84" t="s">
        <v>174</v>
      </c>
      <c r="C71" s="82" t="str">
        <f>L52</f>
        <v/>
      </c>
      <c r="D71" s="23"/>
      <c r="E71" s="55" t="s">
        <v>175</v>
      </c>
      <c r="F71" s="87" t="str">
        <f>CONCATENATE(C86,",",C87,",",C88,",",C89,",",C90,",",C91,",",C92,",",C93)</f>
        <v>,,,,,,,</v>
      </c>
      <c r="G71" s="87"/>
      <c r="H71" s="55"/>
      <c r="J71" s="7"/>
      <c r="O71" s="7"/>
      <c r="P71" s="7"/>
      <c r="Q71" s="7"/>
      <c r="R71" s="7"/>
      <c r="S71" s="7"/>
      <c r="T71" s="7"/>
      <c r="BC71" s="26"/>
      <c r="FA71" s="73"/>
      <c r="FB71" s="73"/>
    </row>
    <row r="72" spans="1:158" x14ac:dyDescent="0.3">
      <c r="A72" s="71"/>
      <c r="B72" s="84" t="s">
        <v>174</v>
      </c>
      <c r="C72" s="82" t="str">
        <f>K53</f>
        <v/>
      </c>
      <c r="D72" s="23"/>
      <c r="E72" s="55" t="s">
        <v>176</v>
      </c>
      <c r="F72" s="87" t="str">
        <f>CONCATENATE(C94,",",C95,",",C96,",",C97)</f>
        <v>,,,</v>
      </c>
      <c r="G72" s="87"/>
      <c r="H72" s="55"/>
      <c r="J72" s="7"/>
      <c r="O72" s="7"/>
      <c r="P72" s="7"/>
      <c r="Q72" s="7"/>
      <c r="R72" s="7"/>
      <c r="S72" s="7"/>
      <c r="T72" s="7"/>
      <c r="BC72" s="26"/>
      <c r="FA72" s="73"/>
      <c r="FB72" s="73"/>
    </row>
    <row r="73" spans="1:158" x14ac:dyDescent="0.3">
      <c r="A73" s="71"/>
      <c r="B73" s="84" t="s">
        <v>174</v>
      </c>
      <c r="C73" s="82" t="str">
        <f>L53</f>
        <v/>
      </c>
      <c r="D73" s="23"/>
      <c r="E73" s="55" t="s">
        <v>177</v>
      </c>
      <c r="F73" s="87" t="str">
        <f>CONCATENATE(C98,",",C99)</f>
        <v>,</v>
      </c>
      <c r="G73" s="87"/>
      <c r="H73" s="55"/>
      <c r="J73" s="7"/>
      <c r="O73" s="7"/>
      <c r="P73" s="7"/>
      <c r="Q73" s="7"/>
      <c r="R73" s="7"/>
      <c r="S73" s="7"/>
      <c r="T73" s="7"/>
      <c r="BC73" s="26"/>
      <c r="FA73" s="73"/>
      <c r="FB73" s="73"/>
    </row>
    <row r="74" spans="1:158" x14ac:dyDescent="0.3">
      <c r="A74" s="71"/>
      <c r="B74" s="84" t="s">
        <v>174</v>
      </c>
      <c r="C74" s="82" t="str">
        <f>K54</f>
        <v/>
      </c>
      <c r="D74" s="23"/>
      <c r="E74" s="55" t="s">
        <v>121</v>
      </c>
      <c r="F74" s="87" t="str">
        <f>CONCATENATE(C100,",",C101)</f>
        <v>,</v>
      </c>
      <c r="G74" s="87"/>
      <c r="H74" s="55"/>
      <c r="J74" s="7"/>
      <c r="O74" s="7"/>
      <c r="P74" s="7"/>
      <c r="Q74" s="7"/>
      <c r="R74" s="7"/>
      <c r="S74" s="7"/>
      <c r="T74" s="7"/>
      <c r="BC74" s="26"/>
      <c r="FA74" s="73"/>
      <c r="FB74" s="73"/>
    </row>
    <row r="75" spans="1:158" x14ac:dyDescent="0.3">
      <c r="B75" s="84" t="s">
        <v>174</v>
      </c>
      <c r="C75" s="82" t="str">
        <f>L54</f>
        <v/>
      </c>
      <c r="D75" s="23"/>
      <c r="E75" s="55"/>
      <c r="F75" s="55"/>
      <c r="G75" s="87"/>
      <c r="H75" s="55"/>
      <c r="J75" s="7"/>
      <c r="O75" s="7"/>
      <c r="P75" s="7"/>
      <c r="Q75" s="7"/>
      <c r="R75" s="7"/>
      <c r="S75" s="7"/>
      <c r="T75" s="7"/>
      <c r="FA75" s="73"/>
      <c r="FB75" s="73"/>
    </row>
    <row r="76" spans="1:158" x14ac:dyDescent="0.3">
      <c r="B76" s="84" t="s">
        <v>174</v>
      </c>
      <c r="C76" s="82" t="str">
        <f>K55</f>
        <v/>
      </c>
      <c r="E76" s="55"/>
      <c r="F76" s="55"/>
      <c r="G76" s="87"/>
      <c r="H76" s="55"/>
      <c r="FA76" s="73"/>
      <c r="FB76" s="73"/>
    </row>
    <row r="77" spans="1:158" x14ac:dyDescent="0.3">
      <c r="B77" s="84" t="s">
        <v>174</v>
      </c>
      <c r="C77" s="82" t="str">
        <f>L55</f>
        <v/>
      </c>
      <c r="FA77" s="73"/>
      <c r="FB77" s="73"/>
    </row>
    <row r="78" spans="1:158" x14ac:dyDescent="0.3">
      <c r="B78" s="84" t="s">
        <v>174</v>
      </c>
      <c r="C78" s="82" t="str">
        <f>K56</f>
        <v/>
      </c>
      <c r="FA78" s="73"/>
      <c r="FB78" s="73"/>
    </row>
    <row r="79" spans="1:158" x14ac:dyDescent="0.3">
      <c r="B79" s="84" t="s">
        <v>174</v>
      </c>
      <c r="C79" s="82" t="str">
        <f>L56</f>
        <v/>
      </c>
      <c r="FA79" s="73"/>
      <c r="FB79" s="73"/>
    </row>
    <row r="80" spans="1:158" x14ac:dyDescent="0.3">
      <c r="B80" s="84" t="s">
        <v>174</v>
      </c>
      <c r="C80" s="82" t="str">
        <f>K57</f>
        <v/>
      </c>
      <c r="FA80" s="73"/>
      <c r="FB80" s="73"/>
    </row>
    <row r="81" spans="2:158" x14ac:dyDescent="0.3">
      <c r="B81" s="84" t="s">
        <v>174</v>
      </c>
      <c r="C81" s="82" t="str">
        <f>L57</f>
        <v/>
      </c>
      <c r="FA81" s="73"/>
      <c r="FB81" s="73"/>
    </row>
    <row r="82" spans="2:158" x14ac:dyDescent="0.3">
      <c r="B82" s="84" t="s">
        <v>174</v>
      </c>
      <c r="C82" s="82" t="str">
        <f>K58</f>
        <v/>
      </c>
      <c r="FA82" s="73"/>
      <c r="FB82" s="73"/>
    </row>
    <row r="83" spans="2:158" x14ac:dyDescent="0.3">
      <c r="B83" s="84" t="s">
        <v>174</v>
      </c>
      <c r="C83" s="82" t="str">
        <f>L58</f>
        <v/>
      </c>
      <c r="FA83" s="73"/>
      <c r="FB83" s="73"/>
    </row>
    <row r="84" spans="2:158" x14ac:dyDescent="0.3">
      <c r="B84" s="84" t="s">
        <v>174</v>
      </c>
      <c r="C84" s="82" t="str">
        <f>K59</f>
        <v/>
      </c>
      <c r="FA84" s="73"/>
      <c r="FB84" s="73"/>
    </row>
    <row r="85" spans="2:158" x14ac:dyDescent="0.3">
      <c r="B85" s="84" t="s">
        <v>174</v>
      </c>
      <c r="C85" s="82" t="str">
        <f>L59</f>
        <v/>
      </c>
    </row>
    <row r="86" spans="2:158" x14ac:dyDescent="0.3">
      <c r="B86" s="84" t="s">
        <v>175</v>
      </c>
      <c r="C86" s="82" t="str">
        <f>K60</f>
        <v/>
      </c>
    </row>
    <row r="87" spans="2:158" x14ac:dyDescent="0.3">
      <c r="B87" s="84" t="s">
        <v>175</v>
      </c>
      <c r="C87" s="82" t="str">
        <f>L60</f>
        <v/>
      </c>
    </row>
    <row r="88" spans="2:158" x14ac:dyDescent="0.3">
      <c r="B88" s="84" t="s">
        <v>175</v>
      </c>
      <c r="C88" s="82" t="str">
        <f>K61</f>
        <v/>
      </c>
    </row>
    <row r="89" spans="2:158" x14ac:dyDescent="0.3">
      <c r="B89" s="84" t="s">
        <v>175</v>
      </c>
      <c r="C89" s="82" t="str">
        <f>L61</f>
        <v/>
      </c>
    </row>
    <row r="90" spans="2:158" x14ac:dyDescent="0.3">
      <c r="B90" s="84" t="s">
        <v>175</v>
      </c>
      <c r="C90" s="82" t="str">
        <f>K62</f>
        <v/>
      </c>
    </row>
    <row r="91" spans="2:158" x14ac:dyDescent="0.3">
      <c r="B91" s="84" t="s">
        <v>175</v>
      </c>
      <c r="C91" s="82" t="str">
        <f>L62</f>
        <v/>
      </c>
    </row>
    <row r="92" spans="2:158" x14ac:dyDescent="0.3">
      <c r="B92" s="84" t="s">
        <v>175</v>
      </c>
      <c r="C92" s="82" t="str">
        <f>K63</f>
        <v/>
      </c>
    </row>
    <row r="93" spans="2:158" x14ac:dyDescent="0.3">
      <c r="B93" s="84" t="s">
        <v>175</v>
      </c>
      <c r="C93" s="82" t="str">
        <f>L63</f>
        <v/>
      </c>
    </row>
    <row r="94" spans="2:158" x14ac:dyDescent="0.3">
      <c r="B94" s="84" t="s">
        <v>176</v>
      </c>
      <c r="C94" s="82" t="str">
        <f>K64</f>
        <v/>
      </c>
    </row>
    <row r="95" spans="2:158" x14ac:dyDescent="0.3">
      <c r="B95" s="84" t="s">
        <v>176</v>
      </c>
      <c r="C95" s="82" t="str">
        <f>L64</f>
        <v/>
      </c>
    </row>
    <row r="96" spans="2:158" x14ac:dyDescent="0.3">
      <c r="B96" s="84" t="s">
        <v>176</v>
      </c>
      <c r="C96" s="82" t="str">
        <f>K65</f>
        <v/>
      </c>
    </row>
    <row r="97" spans="2:3" x14ac:dyDescent="0.3">
      <c r="B97" s="84" t="s">
        <v>176</v>
      </c>
      <c r="C97" s="82" t="str">
        <f>L65</f>
        <v/>
      </c>
    </row>
    <row r="98" spans="2:3" x14ac:dyDescent="0.3">
      <c r="B98" s="84" t="s">
        <v>177</v>
      </c>
      <c r="C98" s="82" t="str">
        <f>K66</f>
        <v/>
      </c>
    </row>
    <row r="99" spans="2:3" x14ac:dyDescent="0.3">
      <c r="B99" s="84" t="s">
        <v>177</v>
      </c>
      <c r="C99" s="82" t="str">
        <f>L66</f>
        <v/>
      </c>
    </row>
    <row r="100" spans="2:3" x14ac:dyDescent="0.3">
      <c r="B100" s="84" t="s">
        <v>121</v>
      </c>
      <c r="C100" s="82" t="str">
        <f>K67</f>
        <v/>
      </c>
    </row>
    <row r="101" spans="2:3" ht="17.25" thickBot="1" x14ac:dyDescent="0.35">
      <c r="B101" s="85" t="s">
        <v>121</v>
      </c>
      <c r="C101" s="83" t="str">
        <f>L67</f>
        <v/>
      </c>
    </row>
  </sheetData>
  <sheetProtection algorithmName="SHA-512" hashValue="/DjMkjN26sqQIneaqCinx9VsbOo2WqPEhzbgfVf7F48QKKWJ7ER5ZlB/63yMXsC0cG1Tt4kc4DXyXQoamnAkKg==" saltValue="s9bcdFveFaEKY88B8xFfUg==" spinCount="100000" sheet="1" objects="1" scenarios="1"/>
  <mergeCells count="10">
    <mergeCell ref="AA29:AB29"/>
    <mergeCell ref="AA35:AB35"/>
    <mergeCell ref="AA41:AB41"/>
    <mergeCell ref="AA47:AB47"/>
    <mergeCell ref="B1:J1"/>
    <mergeCell ref="AA3:AE3"/>
    <mergeCell ref="AA5:AB5"/>
    <mergeCell ref="AA11:AB11"/>
    <mergeCell ref="AA17:AB17"/>
    <mergeCell ref="AA23:AB23"/>
  </mergeCells>
  <conditionalFormatting sqref="BD4:CI35">
    <cfRule type="expression" dxfId="31" priority="7">
      <formula>BD4=0</formula>
    </cfRule>
  </conditionalFormatting>
  <conditionalFormatting sqref="DT4:EY35">
    <cfRule type="expression" dxfId="30" priority="6">
      <formula>DT4=0</formula>
    </cfRule>
  </conditionalFormatting>
  <conditionalFormatting sqref="CL4:DQ35">
    <cfRule type="expression" dxfId="29" priority="5">
      <formula>CL4=0</formula>
    </cfRule>
  </conditionalFormatting>
  <conditionalFormatting sqref="AS1:AS1048576">
    <cfRule type="expression" dxfId="28" priority="4">
      <formula>ISNUMBER(AS1)</formula>
    </cfRule>
  </conditionalFormatting>
  <conditionalFormatting sqref="E2:T2 FA1:FC1 B3:T67">
    <cfRule type="expression" dxfId="27" priority="8">
      <formula>AND(LEN($K1)&gt;0,(OR(IFERROR(FIND($K1,$FD$30,1)&gt;0,0),IFERROR(FIND($L1,$FD$30,1)&gt;0,0))))</formula>
    </cfRule>
  </conditionalFormatting>
  <conditionalFormatting sqref="A5">
    <cfRule type="expression" dxfId="26" priority="9">
      <formula>AND(LEN($K2)&gt;0,(OR(IFERROR(FIND($K2,$FD$30,1)&gt;0,0),IFERROR(FIND($L2,$FD$30,1)&gt;0,0))))</formula>
    </cfRule>
  </conditionalFormatting>
  <conditionalFormatting sqref="A6">
    <cfRule type="expression" dxfId="25" priority="10">
      <formula>AND(LEN($K2)&gt;0,(OR(IFERROR(FIND($K2,$FD$30,1)&gt;0,0),IFERROR(FIND($L2,$FD$30,1)&gt;0,0))))</formula>
    </cfRule>
  </conditionalFormatting>
  <conditionalFormatting sqref="A7">
    <cfRule type="expression" dxfId="24" priority="11">
      <formula>AND(LEN($K2)&gt;0,(OR(IFERROR(FIND($K2,$FD$30,1)&gt;0,0),IFERROR(FIND($L2,$FD$30,1)&gt;0,0))))</formula>
    </cfRule>
  </conditionalFormatting>
  <conditionalFormatting sqref="C70:C101">
    <cfRule type="expression" dxfId="23" priority="3">
      <formula>AND(LEN($K70)&gt;0,(OR(IFERROR(FIND($K70,$FD$30,1)&gt;0,0),IFERROR(FIND($L70,$FD$30,1)&gt;0,0))))</formula>
    </cfRule>
  </conditionalFormatting>
  <conditionalFormatting sqref="B70:B101">
    <cfRule type="expression" dxfId="22" priority="2">
      <formula>AND(LEN($K70)&gt;0,(OR(IFERROR(FIND($K70,$FD$30,1)&gt;0,0),IFERROR(FIND($L70,$FD$30,1)&gt;0,0))))</formula>
    </cfRule>
  </conditionalFormatting>
  <conditionalFormatting sqref="B69:C69">
    <cfRule type="expression" dxfId="21" priority="1">
      <formula>AND(LEN($K69)&gt;0,(OR(IFERROR(FIND($K69,$FD$30,1)&gt;0,0),IFERROR(FIND($L69,$FD$30,1)&gt;0,0))))</formula>
    </cfRule>
  </conditionalFormatting>
  <dataValidations count="1">
    <dataValidation type="list" allowBlank="1" showInputMessage="1" showErrorMessage="1" sqref="E4:E51" xr:uid="{1CECE62D-A7D0-4751-91EE-3AF97E2954E9}">
      <formula1>Stadiums</formula1>
    </dataValidation>
  </dataValidations>
  <pageMargins left="0.7" right="0.7" top="0.75" bottom="0.75" header="0.3" footer="0.3"/>
  <pageSetup orientation="portrait" horizontalDpi="4294967293" verticalDpi="0" r:id="rId1"/>
  <drawing r:id="rId2"/>
  <picture r:id="rId3"/>
  <tableParts count="3">
    <tablePart r:id="rId4"/>
    <tablePart r:id="rId5"/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1B183-0A3B-43BD-9FED-E2BA5C7744E1}">
  <sheetPr codeName="Sheet2"/>
  <dimension ref="A1:FD101"/>
  <sheetViews>
    <sheetView showGridLines="0" showRowColHeaders="0" workbookViewId="0">
      <pane ySplit="3" topLeftCell="A4" activePane="bottomLeft" state="frozen"/>
      <selection pane="bottomLeft" activeCell="B3" sqref="B3"/>
    </sheetView>
  </sheetViews>
  <sheetFormatPr defaultRowHeight="16.5" x14ac:dyDescent="0.3"/>
  <cols>
    <col min="1" max="1" width="26.42578125" style="6" customWidth="1"/>
    <col min="2" max="2" width="9.5703125" style="7" bestFit="1" customWidth="1"/>
    <col min="3" max="3" width="14.42578125" style="7" bestFit="1" customWidth="1"/>
    <col min="4" max="4" width="10.5703125" style="7" bestFit="1" customWidth="1"/>
    <col min="5" max="5" width="31.28515625" style="7" bestFit="1" customWidth="1"/>
    <col min="6" max="6" width="10.42578125" style="7" bestFit="1" customWidth="1"/>
    <col min="7" max="7" width="22.42578125" style="8" bestFit="1" customWidth="1"/>
    <col min="8" max="8" width="30.85546875" style="7" bestFit="1" customWidth="1"/>
    <col min="9" max="9" width="11.7109375" style="9" bestFit="1" customWidth="1"/>
    <col min="10" max="10" width="20.7109375" style="9" customWidth="1"/>
    <col min="11" max="11" width="14.28515625" style="7" hidden="1" customWidth="1"/>
    <col min="12" max="14" width="14.28515625" style="6" hidden="1" customWidth="1"/>
    <col min="15" max="20" width="17.28515625" style="6" hidden="1" customWidth="1"/>
    <col min="21" max="21" width="9.140625" style="6" hidden="1" customWidth="1"/>
    <col min="22" max="22" width="31.28515625" style="6" hidden="1" customWidth="1"/>
    <col min="23" max="23" width="9.140625" style="6" customWidth="1"/>
    <col min="24" max="26" width="9.140625" style="6" hidden="1" customWidth="1"/>
    <col min="27" max="27" width="2.140625" style="7" bestFit="1" customWidth="1"/>
    <col min="28" max="28" width="17.28515625" style="6" bestFit="1" customWidth="1"/>
    <col min="29" max="29" width="9.140625" style="6" customWidth="1"/>
    <col min="30" max="30" width="4.42578125" style="7" bestFit="1" customWidth="1"/>
    <col min="31" max="31" width="9.140625" style="7" customWidth="1"/>
    <col min="32" max="32" width="10" style="6" bestFit="1" customWidth="1"/>
    <col min="33" max="34" width="9.140625" style="6" hidden="1" customWidth="1"/>
    <col min="35" max="35" width="9.140625" style="7" hidden="1" customWidth="1"/>
    <col min="36" max="36" width="17.28515625" style="7" hidden="1" customWidth="1"/>
    <col min="37" max="37" width="3" style="7" hidden="1" customWidth="1"/>
    <col min="38" max="38" width="2.5703125" style="7" hidden="1" customWidth="1"/>
    <col min="39" max="39" width="2.140625" style="7" hidden="1" customWidth="1"/>
    <col min="40" max="40" width="6.85546875" style="7" hidden="1" customWidth="1"/>
    <col min="41" max="41" width="15.42578125" style="6" hidden="1" customWidth="1"/>
    <col min="42" max="42" width="16.5703125" style="6" hidden="1" customWidth="1"/>
    <col min="43" max="43" width="18.140625" style="6" hidden="1" customWidth="1"/>
    <col min="44" max="44" width="9.140625" style="7" hidden="1" customWidth="1"/>
    <col min="45" max="45" width="11" style="7" hidden="1" customWidth="1"/>
    <col min="46" max="46" width="9.140625" style="7" hidden="1" customWidth="1"/>
    <col min="47" max="48" width="18.7109375" style="6" hidden="1" customWidth="1"/>
    <col min="49" max="49" width="18.7109375" style="7" hidden="1" customWidth="1"/>
    <col min="50" max="51" width="18.7109375" style="6" hidden="1" customWidth="1"/>
    <col min="52" max="52" width="13.42578125" style="6" hidden="1" customWidth="1"/>
    <col min="53" max="54" width="9.140625" style="6" hidden="1" customWidth="1"/>
    <col min="55" max="55" width="14.28515625" style="6" hidden="1" customWidth="1"/>
    <col min="56" max="87" width="4" style="10" hidden="1" customWidth="1"/>
    <col min="88" max="88" width="9.140625" style="6" hidden="1" customWidth="1"/>
    <col min="89" max="89" width="14.28515625" style="6" hidden="1" customWidth="1"/>
    <col min="90" max="121" width="4" style="6" hidden="1" customWidth="1"/>
    <col min="122" max="122" width="9.140625" style="6" hidden="1" customWidth="1"/>
    <col min="123" max="123" width="14.28515625" style="6" hidden="1" customWidth="1"/>
    <col min="124" max="155" width="4" style="6" hidden="1" customWidth="1"/>
    <col min="156" max="156" width="9.140625" style="6" hidden="1" customWidth="1"/>
    <col min="157" max="157" width="14.85546875" style="1" customWidth="1"/>
    <col min="158" max="158" width="12.42578125" style="1" customWidth="1"/>
    <col min="159" max="159" width="12" style="6" bestFit="1" customWidth="1"/>
    <col min="160" max="16384" width="9.140625" style="6"/>
  </cols>
  <sheetData>
    <row r="1" spans="1:159" ht="120" customHeight="1" thickBot="1" x14ac:dyDescent="1.1000000000000001">
      <c r="A1" s="54"/>
      <c r="B1" s="78" t="s">
        <v>152</v>
      </c>
      <c r="C1" s="79"/>
      <c r="D1" s="79"/>
      <c r="E1" s="79"/>
      <c r="F1" s="79"/>
      <c r="G1" s="79"/>
      <c r="H1" s="79"/>
      <c r="I1" s="79"/>
      <c r="J1" s="79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6"/>
      <c r="FA1" s="2"/>
      <c r="FB1" s="2"/>
      <c r="FC1" s="11"/>
    </row>
    <row r="2" spans="1:159" ht="17.25" thickBot="1" x14ac:dyDescent="0.35"/>
    <row r="3" spans="1:159" s="12" customFormat="1" ht="40.5" customHeight="1" thickBot="1" x14ac:dyDescent="0.75">
      <c r="B3" s="37" t="s">
        <v>143</v>
      </c>
      <c r="C3" s="38" t="s">
        <v>144</v>
      </c>
      <c r="D3" s="38" t="s">
        <v>145</v>
      </c>
      <c r="E3" s="38" t="s">
        <v>146</v>
      </c>
      <c r="F3" s="38" t="s">
        <v>147</v>
      </c>
      <c r="G3" s="38" t="s">
        <v>148</v>
      </c>
      <c r="H3" s="38" t="s">
        <v>149</v>
      </c>
      <c r="I3" s="39" t="s">
        <v>150</v>
      </c>
      <c r="J3" s="40" t="s">
        <v>151</v>
      </c>
      <c r="K3" s="13" t="s">
        <v>3</v>
      </c>
      <c r="L3" s="14" t="s">
        <v>4</v>
      </c>
      <c r="M3" s="14" t="s">
        <v>73</v>
      </c>
      <c r="N3" s="14" t="s">
        <v>74</v>
      </c>
      <c r="O3" s="14" t="s">
        <v>76</v>
      </c>
      <c r="P3" s="14" t="s">
        <v>77</v>
      </c>
      <c r="Q3" s="14" t="s">
        <v>115</v>
      </c>
      <c r="R3" s="14" t="s">
        <v>116</v>
      </c>
      <c r="S3" s="14" t="s">
        <v>82</v>
      </c>
      <c r="T3" s="14" t="s">
        <v>83</v>
      </c>
      <c r="Z3" s="15"/>
      <c r="AA3" s="80" t="s">
        <v>133</v>
      </c>
      <c r="AB3" s="80"/>
      <c r="AC3" s="80"/>
      <c r="AD3" s="80"/>
      <c r="AE3" s="80"/>
      <c r="AI3" s="13" t="s">
        <v>0</v>
      </c>
      <c r="AJ3" s="13" t="s">
        <v>71</v>
      </c>
      <c r="AK3" s="13" t="s">
        <v>67</v>
      </c>
      <c r="AL3" s="13" t="s">
        <v>22</v>
      </c>
      <c r="AM3" s="13" t="s">
        <v>68</v>
      </c>
      <c r="AN3" s="13" t="s">
        <v>69</v>
      </c>
      <c r="AO3" s="13" t="s">
        <v>78</v>
      </c>
      <c r="AP3" s="13" t="s">
        <v>79</v>
      </c>
      <c r="AQ3" s="14" t="s">
        <v>75</v>
      </c>
      <c r="AR3" s="13" t="s">
        <v>80</v>
      </c>
      <c r="AS3" s="16" t="s">
        <v>120</v>
      </c>
      <c r="AT3" s="13" t="s">
        <v>119</v>
      </c>
      <c r="AU3" s="17" t="s">
        <v>81</v>
      </c>
      <c r="AV3" s="17" t="s">
        <v>80</v>
      </c>
      <c r="AW3" s="17" t="s">
        <v>112</v>
      </c>
      <c r="AX3" s="17" t="s">
        <v>114</v>
      </c>
      <c r="AY3" s="17" t="s">
        <v>113</v>
      </c>
      <c r="AZ3" s="12" t="s">
        <v>117</v>
      </c>
      <c r="BA3" s="12" t="s">
        <v>118</v>
      </c>
      <c r="BC3" s="12" t="s">
        <v>111</v>
      </c>
      <c r="BD3" s="18" t="s">
        <v>86</v>
      </c>
      <c r="BE3" s="18" t="s">
        <v>106</v>
      </c>
      <c r="BF3" s="18" t="s">
        <v>93</v>
      </c>
      <c r="BG3" s="18" t="s">
        <v>94</v>
      </c>
      <c r="BH3" s="18" t="s">
        <v>103</v>
      </c>
      <c r="BI3" s="18" t="s">
        <v>108</v>
      </c>
      <c r="BJ3" s="18" t="s">
        <v>107</v>
      </c>
      <c r="BK3" s="18" t="s">
        <v>101</v>
      </c>
      <c r="BL3" s="18" t="s">
        <v>88</v>
      </c>
      <c r="BM3" s="18" t="s">
        <v>64</v>
      </c>
      <c r="BN3" s="18" t="s">
        <v>84</v>
      </c>
      <c r="BO3" s="18" t="s">
        <v>89</v>
      </c>
      <c r="BP3" s="18" t="s">
        <v>91</v>
      </c>
      <c r="BQ3" s="18" t="s">
        <v>110</v>
      </c>
      <c r="BR3" s="18" t="s">
        <v>104</v>
      </c>
      <c r="BS3" s="18" t="s">
        <v>102</v>
      </c>
      <c r="BT3" s="18" t="s">
        <v>123</v>
      </c>
      <c r="BU3" s="18" t="s">
        <v>87</v>
      </c>
      <c r="BV3" s="18" t="s">
        <v>90</v>
      </c>
      <c r="BW3" s="18" t="s">
        <v>65</v>
      </c>
      <c r="BX3" s="18" t="s">
        <v>99</v>
      </c>
      <c r="BY3" s="18" t="s">
        <v>95</v>
      </c>
      <c r="BZ3" s="18" t="s">
        <v>63</v>
      </c>
      <c r="CA3" s="18" t="s">
        <v>105</v>
      </c>
      <c r="CB3" s="18" t="s">
        <v>66</v>
      </c>
      <c r="CC3" s="18" t="s">
        <v>109</v>
      </c>
      <c r="CD3" s="18" t="s">
        <v>92</v>
      </c>
      <c r="CE3" s="18" t="s">
        <v>97</v>
      </c>
      <c r="CF3" s="18" t="s">
        <v>100</v>
      </c>
      <c r="CG3" s="18" t="s">
        <v>96</v>
      </c>
      <c r="CH3" s="18" t="s">
        <v>85</v>
      </c>
      <c r="CI3" s="18" t="s">
        <v>98</v>
      </c>
      <c r="CK3" s="12" t="s">
        <v>111</v>
      </c>
      <c r="CL3" s="18" t="s">
        <v>86</v>
      </c>
      <c r="CM3" s="18" t="s">
        <v>106</v>
      </c>
      <c r="CN3" s="18" t="s">
        <v>93</v>
      </c>
      <c r="CO3" s="18" t="s">
        <v>94</v>
      </c>
      <c r="CP3" s="18" t="s">
        <v>103</v>
      </c>
      <c r="CQ3" s="18" t="s">
        <v>108</v>
      </c>
      <c r="CR3" s="18" t="s">
        <v>107</v>
      </c>
      <c r="CS3" s="18" t="s">
        <v>101</v>
      </c>
      <c r="CT3" s="18" t="s">
        <v>88</v>
      </c>
      <c r="CU3" s="18" t="s">
        <v>64</v>
      </c>
      <c r="CV3" s="18" t="s">
        <v>84</v>
      </c>
      <c r="CW3" s="18" t="s">
        <v>89</v>
      </c>
      <c r="CX3" s="18" t="s">
        <v>91</v>
      </c>
      <c r="CY3" s="18" t="s">
        <v>110</v>
      </c>
      <c r="CZ3" s="18" t="s">
        <v>104</v>
      </c>
      <c r="DA3" s="18" t="s">
        <v>102</v>
      </c>
      <c r="DB3" s="18" t="s">
        <v>123</v>
      </c>
      <c r="DC3" s="18" t="s">
        <v>87</v>
      </c>
      <c r="DD3" s="18" t="s">
        <v>90</v>
      </c>
      <c r="DE3" s="18" t="s">
        <v>65</v>
      </c>
      <c r="DF3" s="18" t="s">
        <v>99</v>
      </c>
      <c r="DG3" s="18" t="s">
        <v>95</v>
      </c>
      <c r="DH3" s="18" t="s">
        <v>63</v>
      </c>
      <c r="DI3" s="18" t="s">
        <v>105</v>
      </c>
      <c r="DJ3" s="18" t="s">
        <v>66</v>
      </c>
      <c r="DK3" s="18" t="s">
        <v>109</v>
      </c>
      <c r="DL3" s="18" t="s">
        <v>92</v>
      </c>
      <c r="DM3" s="18" t="s">
        <v>97</v>
      </c>
      <c r="DN3" s="18" t="s">
        <v>100</v>
      </c>
      <c r="DO3" s="18" t="s">
        <v>96</v>
      </c>
      <c r="DP3" s="18" t="s">
        <v>85</v>
      </c>
      <c r="DQ3" s="18" t="s">
        <v>98</v>
      </c>
      <c r="DS3" s="12" t="s">
        <v>111</v>
      </c>
      <c r="DT3" s="18" t="s">
        <v>86</v>
      </c>
      <c r="DU3" s="18" t="s">
        <v>106</v>
      </c>
      <c r="DV3" s="18" t="s">
        <v>93</v>
      </c>
      <c r="DW3" s="18" t="s">
        <v>94</v>
      </c>
      <c r="DX3" s="18" t="s">
        <v>103</v>
      </c>
      <c r="DY3" s="18" t="s">
        <v>108</v>
      </c>
      <c r="DZ3" s="18" t="s">
        <v>107</v>
      </c>
      <c r="EA3" s="18" t="s">
        <v>101</v>
      </c>
      <c r="EB3" s="18" t="s">
        <v>88</v>
      </c>
      <c r="EC3" s="18" t="s">
        <v>64</v>
      </c>
      <c r="ED3" s="18" t="s">
        <v>84</v>
      </c>
      <c r="EE3" s="18" t="s">
        <v>89</v>
      </c>
      <c r="EF3" s="18" t="s">
        <v>91</v>
      </c>
      <c r="EG3" s="18" t="s">
        <v>110</v>
      </c>
      <c r="EH3" s="18" t="s">
        <v>104</v>
      </c>
      <c r="EI3" s="18" t="s">
        <v>102</v>
      </c>
      <c r="EJ3" s="18" t="s">
        <v>123</v>
      </c>
      <c r="EK3" s="18" t="s">
        <v>87</v>
      </c>
      <c r="EL3" s="18" t="s">
        <v>90</v>
      </c>
      <c r="EM3" s="18" t="s">
        <v>65</v>
      </c>
      <c r="EN3" s="18" t="s">
        <v>99</v>
      </c>
      <c r="EO3" s="18" t="s">
        <v>95</v>
      </c>
      <c r="EP3" s="18" t="s">
        <v>63</v>
      </c>
      <c r="EQ3" s="18" t="s">
        <v>105</v>
      </c>
      <c r="ER3" s="18" t="s">
        <v>66</v>
      </c>
      <c r="ES3" s="18" t="s">
        <v>109</v>
      </c>
      <c r="ET3" s="18" t="s">
        <v>92</v>
      </c>
      <c r="EU3" s="18" t="s">
        <v>97</v>
      </c>
      <c r="EV3" s="18" t="s">
        <v>100</v>
      </c>
      <c r="EW3" s="18" t="s">
        <v>96</v>
      </c>
      <c r="EX3" s="18" t="s">
        <v>85</v>
      </c>
      <c r="EY3" s="18" t="s">
        <v>98</v>
      </c>
      <c r="FA3" s="57" t="s">
        <v>71</v>
      </c>
      <c r="FB3" s="58" t="s">
        <v>128</v>
      </c>
    </row>
    <row r="4" spans="1:159" s="17" customFormat="1" ht="30" customHeight="1" thickBot="1" x14ac:dyDescent="0.3">
      <c r="B4" s="5">
        <v>1</v>
      </c>
      <c r="C4" s="5" t="s">
        <v>1</v>
      </c>
      <c r="D4" s="28">
        <v>44885</v>
      </c>
      <c r="E4" s="5" t="s">
        <v>12</v>
      </c>
      <c r="F4" s="29">
        <v>0.79166666666666663</v>
      </c>
      <c r="G4" s="30">
        <f t="shared" ref="G4:G51" si="0">(D4+F4)+IF($A$7&gt;=0,TIMEVALUE($A$7&amp;":00"),-TIMEVALUE(ABS($A$7)&amp;":00"))</f>
        <v>44885.333333333328</v>
      </c>
      <c r="H4" s="5" t="s">
        <v>2</v>
      </c>
      <c r="I4" s="67"/>
      <c r="J4" s="5" t="str">
        <f>IF(Table16[[#This Row],[SCORE]]="","",IF(O4=P4,"Draw",IF(O4&gt;P4,K4,L4)))</f>
        <v/>
      </c>
      <c r="K4" s="17" t="str">
        <f>IF(Table16[[#This Row],[TEAMS]]="","",LEFT(H4,FIND(" -",H4,1)-1))</f>
        <v>Qatar</v>
      </c>
      <c r="L4" s="17" t="str">
        <f>IF(Table16[[#This Row],[TEAMS]]="","",MID(H4,FIND("-",H4,1)+2,LEN(H4)-FIND("-",H4,1)+2))</f>
        <v>Ecuador</v>
      </c>
      <c r="M4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4" s="17" t="str">
        <f>IF(Table16[[#This Row],[Winner]]=Table16[[#This Row],[Team 1]],Table16[[#This Row],[Team 2]],IF(Table16[[#This Row],[Winner]]=Table16[[#This Row],[Team 2]],Table16[[#This Row],[Team 1]],""))</f>
        <v/>
      </c>
      <c r="O4" s="17" t="str">
        <f>IF(Table16[[#This Row],[SCORE]]="","",LEFT(I4,FIND(":",I4,1)-1)*1)</f>
        <v/>
      </c>
      <c r="P4" s="17" t="str">
        <f>IF(Table16[[#This Row],[SCORE]]="","",MID(I4,FIND(":",I4,1)+1,LEN(I4)-FIND(":",I4,1)+1)*1)</f>
        <v/>
      </c>
      <c r="Q4" s="17" t="str">
        <f>IF(OR(Table16[[#This Row],[Team 1 Goals]]="",Table16[[#This Row],[Team 2 Goals]]=""),"",Table16[[#This Row],[Team 1 Goals]]-Table16[[#This Row],[Team 2 Goals]])</f>
        <v/>
      </c>
      <c r="R4" s="17" t="str">
        <f>IF(OR(Table16[[#This Row],[Team 1 Goals]]="",Table16[[#This Row],[Team 2 Goals]]=""),"",Table16[[#This Row],[Team 2 Goals]]-Table16[[#This Row],[Team 1 Goals]])</f>
        <v/>
      </c>
      <c r="S4" s="17" t="str">
        <f>IF(Table16[[#This Row],[SCORE]]="","",IF(Table16[[#This Row],[WINNER / RESULT]]="Draw",1,IF(Table16[[#This Row],[WINNER / RESULT]]=Table16[[#This Row],[Team 1]],3,0)))</f>
        <v/>
      </c>
      <c r="T4" s="17" t="str">
        <f>IF(Table16[[#This Row],[SCORE]]="","",IF(Table16[[#This Row],[WINNER / RESULT]]="Draw",1,IF(Table16[[#This Row],[WINNER / RESULT]]=Table16[[#This Row],[Team 2]],3,0)))</f>
        <v/>
      </c>
      <c r="V4" s="3" t="s">
        <v>11</v>
      </c>
      <c r="X4" s="13"/>
      <c r="AI4" s="17" t="s">
        <v>1</v>
      </c>
      <c r="AJ4" s="17" t="s">
        <v>64</v>
      </c>
      <c r="AK4" s="17">
        <f>COUNTIF(Table16[Winner],AJ4)</f>
        <v>0</v>
      </c>
      <c r="AL4" s="17">
        <f>COUNTIFS(Table16[Team 2],AJ4,Table16[WINNER / RESULT],"Draw")+COUNTIFS(Table16[Team 1],AJ4,Table16[WINNER / RESULT],"Draw")</f>
        <v>0</v>
      </c>
      <c r="AM4" s="17">
        <f>COUNTIF(Table16[Loser],AJ4)</f>
        <v>0</v>
      </c>
      <c r="AN4" s="17">
        <f>AL4+(3*AK4)</f>
        <v>0</v>
      </c>
      <c r="AO4" s="17">
        <f>SUMIFS(Table16[Team 1 Goals],Table16[Team 1],AJ4)+SUMIFS(Table16[Team 2 Goals],Table16[Team 2],AJ4)</f>
        <v>0</v>
      </c>
      <c r="AP4" s="17">
        <f>SUMIFS(Table16[Team 2 Goals],Table16[Team 1],AJ4)+SUMIFS(Table16[Team 1 Goals],Table16[Team 2],AJ4)</f>
        <v>0</v>
      </c>
      <c r="AQ4" s="17">
        <f>AO4-AP4</f>
        <v>0</v>
      </c>
      <c r="AR4" s="17">
        <f ca="1">RANK(BA4,$BA$4:$BA$7,1)</f>
        <v>1</v>
      </c>
      <c r="AS4" s="17" t="str">
        <f t="shared" ref="AS4:AS42" si="1">IFERROR(VLOOKUP(AJ4,FA:FB,2,FALSE),"")</f>
        <v/>
      </c>
      <c r="AT4" s="17" t="str">
        <f ca="1">IF(AS4="",AR4&amp;AI4,AS4&amp;AI4)</f>
        <v>1A</v>
      </c>
      <c r="AU4" s="17">
        <f>RANK(AN4,AN4:AN7)+(RANK(AQ4,AQ4:AQ7)/10)+(RANK(AO4,AO4:AO7)/100)</f>
        <v>1.1100000000000001</v>
      </c>
      <c r="AV4" s="17">
        <f>RANK(AU4,$AU$4:$AU$7,1)</f>
        <v>1</v>
      </c>
      <c r="AW4" s="17" cm="1">
        <f t="array" aca="1" ref="AW4" ca="1">SUMPRODUCT((OFFSET($BD$3:$CI$3,MATCH($AJ4,$BC$4:$BC$35,0),0))*((IF($AV6=$AV4,$BD$3:$CI$3=$AJ6,0))+(IF($AV7=$AV4,$BD$3:$CI$3=$AJ7,0))+(IF($AV5=$AV4,$BD$3:$CI$3=$AJ5,0))))</f>
        <v>0</v>
      </c>
      <c r="AX4" s="17" cm="1">
        <f t="array" aca="1" ref="AX4" ca="1">SUMPRODUCT((OFFSET($CL$3:$DQ$3,MATCH($AJ4,$CK$4:$CK$35,0),0))*((IF($AV6=$AV4,$CL$3:$DQ$3=$AJ6,0))+(IF($AV7=$AV4,$CL$3:$DQ$3=$AJ7,0))+(IF($AV5=$AV4,$CL$3:$DQ$3=$AJ5,0))))</f>
        <v>0</v>
      </c>
      <c r="AY4" s="17" cm="1">
        <f t="array" aca="1" ref="AY4" ca="1">SUMPRODUCT((OFFSET($DT$3:$EY$3,MATCH($AJ4,$DS$4:$DS$35,0),0))*((IF($AV6=$AV4,$DT$3:$EY$3=$AJ6,0))+(IF($AV7=$AV4,$DT$3:$EY$3=$AJ7,0))+(IF($AV5=$AV4,$DT$3:$EY$3=$AJ5,0))))</f>
        <v>0</v>
      </c>
      <c r="AZ4" s="17">
        <f ca="1">(AW4/1000)+(AX4/10000)+(AY4/100000)+(ROW(AY7)/10000000)</f>
        <v>6.9999999999999997E-7</v>
      </c>
      <c r="BA4" s="17">
        <f ca="1">+AU4-AZ4</f>
        <v>1.1099993000000001</v>
      </c>
      <c r="BC4" s="17" t="s">
        <v>86</v>
      </c>
      <c r="BD4" s="19">
        <f>SUMIFS(Table16[Team 2 Points],Table16[Team 2],$BC4,Table16[Team 1],BD$3)+SUMIFS(Table16[Team 1 Points],Table16[Team 1],$BC4,Table16[Team 2],BD$3)</f>
        <v>0</v>
      </c>
      <c r="BE4" s="19">
        <f>SUMIFS(Table16[Team 2 Points],Table16[Team 2],$BC4,Table16[Team 1],BE$3)+SUMIFS(Table16[Team 1 Points],Table16[Team 1],$BC4,Table16[Team 2],BE$3)</f>
        <v>0</v>
      </c>
      <c r="BF4" s="19">
        <f>SUMIFS(Table16[Team 2 Points],Table16[Team 2],$BC4,Table16[Team 1],BF$3)+SUMIFS(Table16[Team 1 Points],Table16[Team 1],$BC4,Table16[Team 2],BF$3)</f>
        <v>0</v>
      </c>
      <c r="BG4" s="19">
        <f>SUMIFS(Table16[Team 2 Points],Table16[Team 2],$BC4,Table16[Team 1],BG$3)+SUMIFS(Table16[Team 1 Points],Table16[Team 1],$BC4,Table16[Team 2],BG$3)</f>
        <v>0</v>
      </c>
      <c r="BH4" s="19">
        <f>SUMIFS(Table16[Team 2 Points],Table16[Team 2],$BC4,Table16[Team 1],BH$3)+SUMIFS(Table16[Team 1 Points],Table16[Team 1],$BC4,Table16[Team 2],BH$3)</f>
        <v>0</v>
      </c>
      <c r="BI4" s="19">
        <f>SUMIFS(Table16[Team 2 Points],Table16[Team 2],$BC4,Table16[Team 1],BI$3)+SUMIFS(Table16[Team 1 Points],Table16[Team 1],$BC4,Table16[Team 2],BI$3)</f>
        <v>0</v>
      </c>
      <c r="BJ4" s="19">
        <f>SUMIFS(Table16[Team 2 Points],Table16[Team 2],$BC4,Table16[Team 1],BJ$3)+SUMIFS(Table16[Team 1 Points],Table16[Team 1],$BC4,Table16[Team 2],BJ$3)</f>
        <v>0</v>
      </c>
      <c r="BK4" s="19">
        <f>SUMIFS(Table16[Team 2 Points],Table16[Team 2],$BC4,Table16[Team 1],BK$3)+SUMIFS(Table16[Team 1 Points],Table16[Team 1],$BC4,Table16[Team 2],BK$3)</f>
        <v>0</v>
      </c>
      <c r="BL4" s="19">
        <f>SUMIFS(Table16[Team 2 Points],Table16[Team 2],$BC4,Table16[Team 1],BL$3)+SUMIFS(Table16[Team 1 Points],Table16[Team 1],$BC4,Table16[Team 2],BL$3)</f>
        <v>0</v>
      </c>
      <c r="BM4" s="19">
        <f>SUMIFS(Table16[Team 2 Points],Table16[Team 2],$BC4,Table16[Team 1],BM$3)+SUMIFS(Table16[Team 1 Points],Table16[Team 1],$BC4,Table16[Team 2],BM$3)</f>
        <v>0</v>
      </c>
      <c r="BN4" s="19">
        <f>SUMIFS(Table16[Team 2 Points],Table16[Team 2],$BC4,Table16[Team 1],BN$3)+SUMIFS(Table16[Team 1 Points],Table16[Team 1],$BC4,Table16[Team 2],BN$3)</f>
        <v>0</v>
      </c>
      <c r="BO4" s="19">
        <f>SUMIFS(Table16[Team 2 Points],Table16[Team 2],$BC4,Table16[Team 1],BO$3)+SUMIFS(Table16[Team 1 Points],Table16[Team 1],$BC4,Table16[Team 2],BO$3)</f>
        <v>0</v>
      </c>
      <c r="BP4" s="19">
        <f>SUMIFS(Table16[Team 2 Points],Table16[Team 2],$BC4,Table16[Team 1],BP$3)+SUMIFS(Table16[Team 1 Points],Table16[Team 1],$BC4,Table16[Team 2],BP$3)</f>
        <v>0</v>
      </c>
      <c r="BQ4" s="19">
        <f>SUMIFS(Table16[Team 2 Points],Table16[Team 2],$BC4,Table16[Team 1],BQ$3)+SUMIFS(Table16[Team 1 Points],Table16[Team 1],$BC4,Table16[Team 2],BQ$3)</f>
        <v>0</v>
      </c>
      <c r="BR4" s="19">
        <f>SUMIFS(Table16[Team 2 Points],Table16[Team 2],$BC4,Table16[Team 1],BR$3)+SUMIFS(Table16[Team 1 Points],Table16[Team 1],$BC4,Table16[Team 2],BR$3)</f>
        <v>0</v>
      </c>
      <c r="BS4" s="19">
        <f>SUMIFS(Table16[Team 2 Points],Table16[Team 2],$BC4,Table16[Team 1],BS$3)+SUMIFS(Table16[Team 1 Points],Table16[Team 1],$BC4,Table16[Team 2],BS$3)</f>
        <v>0</v>
      </c>
      <c r="BT4" s="19">
        <f>SUMIFS(Table16[Team 2 Points],Table16[Team 2],$BC4,Table16[Team 1],BT$3)+SUMIFS(Table16[Team 1 Points],Table16[Team 1],$BC4,Table16[Team 2],BT$3)</f>
        <v>0</v>
      </c>
      <c r="BU4" s="19">
        <f>SUMIFS(Table16[Team 2 Points],Table16[Team 2],$BC4,Table16[Team 1],BU$3)+SUMIFS(Table16[Team 1 Points],Table16[Team 1],$BC4,Table16[Team 2],BU$3)</f>
        <v>0</v>
      </c>
      <c r="BV4" s="19">
        <f>SUMIFS(Table16[Team 2 Points],Table16[Team 2],$BC4,Table16[Team 1],BV$3)+SUMIFS(Table16[Team 1 Points],Table16[Team 1],$BC4,Table16[Team 2],BV$3)</f>
        <v>0</v>
      </c>
      <c r="BW4" s="19">
        <f>SUMIFS(Table16[Team 2 Points],Table16[Team 2],$BC4,Table16[Team 1],BW$3)+SUMIFS(Table16[Team 1 Points],Table16[Team 1],$BC4,Table16[Team 2],BW$3)</f>
        <v>0</v>
      </c>
      <c r="BX4" s="19">
        <f>SUMIFS(Table16[Team 2 Points],Table16[Team 2],$BC4,Table16[Team 1],BX$3)+SUMIFS(Table16[Team 1 Points],Table16[Team 1],$BC4,Table16[Team 2],BX$3)</f>
        <v>0</v>
      </c>
      <c r="BY4" s="19">
        <f>SUMIFS(Table16[Team 2 Points],Table16[Team 2],$BC4,Table16[Team 1],BY$3)+SUMIFS(Table16[Team 1 Points],Table16[Team 1],$BC4,Table16[Team 2],BY$3)</f>
        <v>0</v>
      </c>
      <c r="BZ4" s="19">
        <f>SUMIFS(Table16[Team 2 Points],Table16[Team 2],$BC4,Table16[Team 1],BZ$3)+SUMIFS(Table16[Team 1 Points],Table16[Team 1],$BC4,Table16[Team 2],BZ$3)</f>
        <v>0</v>
      </c>
      <c r="CA4" s="19">
        <f>SUMIFS(Table16[Team 2 Points],Table16[Team 2],$BC4,Table16[Team 1],CA$3)+SUMIFS(Table16[Team 1 Points],Table16[Team 1],$BC4,Table16[Team 2],CA$3)</f>
        <v>0</v>
      </c>
      <c r="CB4" s="19">
        <f>SUMIFS(Table16[Team 2 Points],Table16[Team 2],$BC4,Table16[Team 1],CB$3)+SUMIFS(Table16[Team 1 Points],Table16[Team 1],$BC4,Table16[Team 2],CB$3)</f>
        <v>0</v>
      </c>
      <c r="CC4" s="19">
        <f>SUMIFS(Table16[Team 2 Points],Table16[Team 2],$BC4,Table16[Team 1],CC$3)+SUMIFS(Table16[Team 1 Points],Table16[Team 1],$BC4,Table16[Team 2],CC$3)</f>
        <v>0</v>
      </c>
      <c r="CD4" s="19">
        <f>SUMIFS(Table16[Team 2 Points],Table16[Team 2],$BC4,Table16[Team 1],CD$3)+SUMIFS(Table16[Team 1 Points],Table16[Team 1],$BC4,Table16[Team 2],CD$3)</f>
        <v>0</v>
      </c>
      <c r="CE4" s="19">
        <f>SUMIFS(Table16[Team 2 Points],Table16[Team 2],$BC4,Table16[Team 1],CE$3)+SUMIFS(Table16[Team 1 Points],Table16[Team 1],$BC4,Table16[Team 2],CE$3)</f>
        <v>0</v>
      </c>
      <c r="CF4" s="19">
        <f>SUMIFS(Table16[Team 2 Points],Table16[Team 2],$BC4,Table16[Team 1],CF$3)+SUMIFS(Table16[Team 1 Points],Table16[Team 1],$BC4,Table16[Team 2],CF$3)</f>
        <v>0</v>
      </c>
      <c r="CG4" s="19">
        <f>SUMIFS(Table16[Team 2 Points],Table16[Team 2],$BC4,Table16[Team 1],CG$3)+SUMIFS(Table16[Team 1 Points],Table16[Team 1],$BC4,Table16[Team 2],CG$3)</f>
        <v>0</v>
      </c>
      <c r="CH4" s="19">
        <f>SUMIFS(Table16[Team 2 Points],Table16[Team 2],$BC4,Table16[Team 1],CH$3)+SUMIFS(Table16[Team 1 Points],Table16[Team 1],$BC4,Table16[Team 2],CH$3)</f>
        <v>0</v>
      </c>
      <c r="CI4" s="19">
        <f>SUMIFS(Table16[Team 2 Points],Table16[Team 2],$BC4,Table16[Team 1],CI$3)+SUMIFS(Table16[Team 1 Points],Table16[Team 1],$BC4,Table16[Team 2],CI$3)</f>
        <v>0</v>
      </c>
      <c r="CK4" s="17" t="s">
        <v>86</v>
      </c>
      <c r="CL4" s="19">
        <f>SUMIFS(Table16[Team 2 GD],Table16[Team 2],$BC4,Table16[Team 1],CL$3)+SUMIFS(Table16[Team 1 GD],Table16[Team 1],$BC4,Table16[Team 2],CL$3)</f>
        <v>0</v>
      </c>
      <c r="CM4" s="19">
        <f>SUMIFS(Table16[Team 2 GD],Table16[Team 2],$BC4,Table16[Team 1],CM$3)+SUMIFS(Table16[Team 1 GD],Table16[Team 1],$BC4,Table16[Team 2],CM$3)</f>
        <v>0</v>
      </c>
      <c r="CN4" s="19">
        <f>SUMIFS(Table16[Team 2 GD],Table16[Team 2],$BC4,Table16[Team 1],CN$3)+SUMIFS(Table16[Team 1 GD],Table16[Team 1],$BC4,Table16[Team 2],CN$3)</f>
        <v>0</v>
      </c>
      <c r="CO4" s="19">
        <f>SUMIFS(Table16[Team 2 GD],Table16[Team 2],$BC4,Table16[Team 1],CO$3)+SUMIFS(Table16[Team 1 GD],Table16[Team 1],$BC4,Table16[Team 2],CO$3)</f>
        <v>0</v>
      </c>
      <c r="CP4" s="19">
        <f>SUMIFS(Table16[Team 2 GD],Table16[Team 2],$BC4,Table16[Team 1],CP$3)+SUMIFS(Table16[Team 1 GD],Table16[Team 1],$BC4,Table16[Team 2],CP$3)</f>
        <v>0</v>
      </c>
      <c r="CQ4" s="19">
        <f>SUMIFS(Table16[Team 2 GD],Table16[Team 2],$BC4,Table16[Team 1],CQ$3)+SUMIFS(Table16[Team 1 GD],Table16[Team 1],$BC4,Table16[Team 2],CQ$3)</f>
        <v>0</v>
      </c>
      <c r="CR4" s="19">
        <f>SUMIFS(Table16[Team 2 GD],Table16[Team 2],$BC4,Table16[Team 1],CR$3)+SUMIFS(Table16[Team 1 GD],Table16[Team 1],$BC4,Table16[Team 2],CR$3)</f>
        <v>0</v>
      </c>
      <c r="CS4" s="19">
        <f>SUMIFS(Table16[Team 2 GD],Table16[Team 2],$BC4,Table16[Team 1],CS$3)+SUMIFS(Table16[Team 1 GD],Table16[Team 1],$BC4,Table16[Team 2],CS$3)</f>
        <v>0</v>
      </c>
      <c r="CT4" s="19">
        <f>SUMIFS(Table16[Team 2 GD],Table16[Team 2],$BC4,Table16[Team 1],CT$3)+SUMIFS(Table16[Team 1 GD],Table16[Team 1],$BC4,Table16[Team 2],CT$3)</f>
        <v>0</v>
      </c>
      <c r="CU4" s="19">
        <f>SUMIFS(Table16[Team 2 GD],Table16[Team 2],$BC4,Table16[Team 1],CU$3)+SUMIFS(Table16[Team 1 GD],Table16[Team 1],$BC4,Table16[Team 2],CU$3)</f>
        <v>0</v>
      </c>
      <c r="CV4" s="19">
        <f>SUMIFS(Table16[Team 2 GD],Table16[Team 2],$BC4,Table16[Team 1],CV$3)+SUMIFS(Table16[Team 1 GD],Table16[Team 1],$BC4,Table16[Team 2],CV$3)</f>
        <v>0</v>
      </c>
      <c r="CW4" s="19">
        <f>SUMIFS(Table16[Team 2 GD],Table16[Team 2],$BC4,Table16[Team 1],CW$3)+SUMIFS(Table16[Team 1 GD],Table16[Team 1],$BC4,Table16[Team 2],CW$3)</f>
        <v>0</v>
      </c>
      <c r="CX4" s="19">
        <f>SUMIFS(Table16[Team 2 GD],Table16[Team 2],$BC4,Table16[Team 1],CX$3)+SUMIFS(Table16[Team 1 GD],Table16[Team 1],$BC4,Table16[Team 2],CX$3)</f>
        <v>0</v>
      </c>
      <c r="CY4" s="19">
        <f>SUMIFS(Table16[Team 2 GD],Table16[Team 2],$BC4,Table16[Team 1],CY$3)+SUMIFS(Table16[Team 1 GD],Table16[Team 1],$BC4,Table16[Team 2],CY$3)</f>
        <v>0</v>
      </c>
      <c r="CZ4" s="19">
        <f>SUMIFS(Table16[Team 2 GD],Table16[Team 2],$BC4,Table16[Team 1],CZ$3)+SUMIFS(Table16[Team 1 GD],Table16[Team 1],$BC4,Table16[Team 2],CZ$3)</f>
        <v>0</v>
      </c>
      <c r="DA4" s="19">
        <f>SUMIFS(Table16[Team 2 GD],Table16[Team 2],$BC4,Table16[Team 1],DA$3)+SUMIFS(Table16[Team 1 GD],Table16[Team 1],$BC4,Table16[Team 2],DA$3)</f>
        <v>0</v>
      </c>
      <c r="DB4" s="19">
        <f>SUMIFS(Table16[Team 2 GD],Table16[Team 2],$BC4,Table16[Team 1],DB$3)+SUMIFS(Table16[Team 1 GD],Table16[Team 1],$BC4,Table16[Team 2],DB$3)</f>
        <v>0</v>
      </c>
      <c r="DC4" s="19">
        <f>SUMIFS(Table16[Team 2 GD],Table16[Team 2],$BC4,Table16[Team 1],DC$3)+SUMIFS(Table16[Team 1 GD],Table16[Team 1],$BC4,Table16[Team 2],DC$3)</f>
        <v>0</v>
      </c>
      <c r="DD4" s="19">
        <f>SUMIFS(Table16[Team 2 GD],Table16[Team 2],$BC4,Table16[Team 1],DD$3)+SUMIFS(Table16[Team 1 GD],Table16[Team 1],$BC4,Table16[Team 2],DD$3)</f>
        <v>0</v>
      </c>
      <c r="DE4" s="19">
        <f>SUMIFS(Table16[Team 2 GD],Table16[Team 2],$BC4,Table16[Team 1],DE$3)+SUMIFS(Table16[Team 1 GD],Table16[Team 1],$BC4,Table16[Team 2],DE$3)</f>
        <v>0</v>
      </c>
      <c r="DF4" s="19">
        <f>SUMIFS(Table16[Team 2 GD],Table16[Team 2],$BC4,Table16[Team 1],DF$3)+SUMIFS(Table16[Team 1 GD],Table16[Team 1],$BC4,Table16[Team 2],DF$3)</f>
        <v>0</v>
      </c>
      <c r="DG4" s="19">
        <f>SUMIFS(Table16[Team 2 GD],Table16[Team 2],$BC4,Table16[Team 1],DG$3)+SUMIFS(Table16[Team 1 GD],Table16[Team 1],$BC4,Table16[Team 2],DG$3)</f>
        <v>0</v>
      </c>
      <c r="DH4" s="19">
        <f>SUMIFS(Table16[Team 2 GD],Table16[Team 2],$BC4,Table16[Team 1],DH$3)+SUMIFS(Table16[Team 1 GD],Table16[Team 1],$BC4,Table16[Team 2],DH$3)</f>
        <v>0</v>
      </c>
      <c r="DI4" s="19">
        <f>SUMIFS(Table16[Team 2 GD],Table16[Team 2],$BC4,Table16[Team 1],DI$3)+SUMIFS(Table16[Team 1 GD],Table16[Team 1],$BC4,Table16[Team 2],DI$3)</f>
        <v>0</v>
      </c>
      <c r="DJ4" s="19">
        <f>SUMIFS(Table16[Team 2 GD],Table16[Team 2],$BC4,Table16[Team 1],DJ$3)+SUMIFS(Table16[Team 1 GD],Table16[Team 1],$BC4,Table16[Team 2],DJ$3)</f>
        <v>0</v>
      </c>
      <c r="DK4" s="19">
        <f>SUMIFS(Table16[Team 2 GD],Table16[Team 2],$BC4,Table16[Team 1],DK$3)+SUMIFS(Table16[Team 1 GD],Table16[Team 1],$BC4,Table16[Team 2],DK$3)</f>
        <v>0</v>
      </c>
      <c r="DL4" s="19">
        <f>SUMIFS(Table16[Team 2 GD],Table16[Team 2],$BC4,Table16[Team 1],DL$3)+SUMIFS(Table16[Team 1 GD],Table16[Team 1],$BC4,Table16[Team 2],DL$3)</f>
        <v>0</v>
      </c>
      <c r="DM4" s="19">
        <f>SUMIFS(Table16[Team 2 GD],Table16[Team 2],$BC4,Table16[Team 1],DM$3)+SUMIFS(Table16[Team 1 GD],Table16[Team 1],$BC4,Table16[Team 2],DM$3)</f>
        <v>0</v>
      </c>
      <c r="DN4" s="19">
        <f>SUMIFS(Table16[Team 2 GD],Table16[Team 2],$BC4,Table16[Team 1],DN$3)+SUMIFS(Table16[Team 1 GD],Table16[Team 1],$BC4,Table16[Team 2],DN$3)</f>
        <v>0</v>
      </c>
      <c r="DO4" s="19">
        <f>SUMIFS(Table16[Team 2 GD],Table16[Team 2],$BC4,Table16[Team 1],DO$3)+SUMIFS(Table16[Team 1 GD],Table16[Team 1],$BC4,Table16[Team 2],DO$3)</f>
        <v>0</v>
      </c>
      <c r="DP4" s="19">
        <f>SUMIFS(Table16[Team 2 GD],Table16[Team 2],$BC4,Table16[Team 1],DP$3)+SUMIFS(Table16[Team 1 GD],Table16[Team 1],$BC4,Table16[Team 2],DP$3)</f>
        <v>0</v>
      </c>
      <c r="DQ4" s="19">
        <f>SUMIFS(Table16[Team 2 GD],Table16[Team 2],$BC4,Table16[Team 1],DQ$3)+SUMIFS(Table16[Team 1 GD],Table16[Team 1],$BC4,Table16[Team 2],DQ$3)</f>
        <v>0</v>
      </c>
      <c r="DS4" s="17" t="s">
        <v>86</v>
      </c>
      <c r="DT4" s="19">
        <f>SUMIFS(Table16[Team 2 Goals],Table16[Team 2],$BC4,Table16[Team 1],DT$3)+SUMIFS(Table16[Team 1 Goals],Table16[Team 1],$BC4,Table16[Team 2],DT$3)</f>
        <v>0</v>
      </c>
      <c r="DU4" s="19">
        <f>SUMIFS(Table16[Team 2 Goals],Table16[Team 2],$BC4,Table16[Team 1],DU$3)+SUMIFS(Table16[Team 1 Goals],Table16[Team 1],$BC4,Table16[Team 2],DU$3)</f>
        <v>0</v>
      </c>
      <c r="DV4" s="19">
        <f>SUMIFS(Table16[Team 2 Goals],Table16[Team 2],$BC4,Table16[Team 1],DV$3)+SUMIFS(Table16[Team 1 Goals],Table16[Team 1],$BC4,Table16[Team 2],DV$3)</f>
        <v>0</v>
      </c>
      <c r="DW4" s="19">
        <f>SUMIFS(Table16[Team 2 Goals],Table16[Team 2],$BC4,Table16[Team 1],DW$3)+SUMIFS(Table16[Team 1 Goals],Table16[Team 1],$BC4,Table16[Team 2],DW$3)</f>
        <v>0</v>
      </c>
      <c r="DX4" s="19">
        <f>SUMIFS(Table16[Team 2 Goals],Table16[Team 2],$BC4,Table16[Team 1],DX$3)+SUMIFS(Table16[Team 1 Goals],Table16[Team 1],$BC4,Table16[Team 2],DX$3)</f>
        <v>0</v>
      </c>
      <c r="DY4" s="19">
        <f>SUMIFS(Table16[Team 2 Goals],Table16[Team 2],$BC4,Table16[Team 1],DY$3)+SUMIFS(Table16[Team 1 Goals],Table16[Team 1],$BC4,Table16[Team 2],DY$3)</f>
        <v>0</v>
      </c>
      <c r="DZ4" s="19">
        <f>SUMIFS(Table16[Team 2 Goals],Table16[Team 2],$BC4,Table16[Team 1],DZ$3)+SUMIFS(Table16[Team 1 Goals],Table16[Team 1],$BC4,Table16[Team 2],DZ$3)</f>
        <v>0</v>
      </c>
      <c r="EA4" s="19">
        <f>SUMIFS(Table16[Team 2 Goals],Table16[Team 2],$BC4,Table16[Team 1],EA$3)+SUMIFS(Table16[Team 1 Goals],Table16[Team 1],$BC4,Table16[Team 2],EA$3)</f>
        <v>0</v>
      </c>
      <c r="EB4" s="19">
        <f>SUMIFS(Table16[Team 2 Goals],Table16[Team 2],$BC4,Table16[Team 1],EB$3)+SUMIFS(Table16[Team 1 Goals],Table16[Team 1],$BC4,Table16[Team 2],EB$3)</f>
        <v>0</v>
      </c>
      <c r="EC4" s="19">
        <f>SUMIFS(Table16[Team 2 Goals],Table16[Team 2],$BC4,Table16[Team 1],EC$3)+SUMIFS(Table16[Team 1 Goals],Table16[Team 1],$BC4,Table16[Team 2],EC$3)</f>
        <v>0</v>
      </c>
      <c r="ED4" s="19">
        <f>SUMIFS(Table16[Team 2 Goals],Table16[Team 2],$BC4,Table16[Team 1],ED$3)+SUMIFS(Table16[Team 1 Goals],Table16[Team 1],$BC4,Table16[Team 2],ED$3)</f>
        <v>0</v>
      </c>
      <c r="EE4" s="19">
        <f>SUMIFS(Table16[Team 2 Goals],Table16[Team 2],$BC4,Table16[Team 1],EE$3)+SUMIFS(Table16[Team 1 Goals],Table16[Team 1],$BC4,Table16[Team 2],EE$3)</f>
        <v>0</v>
      </c>
      <c r="EF4" s="19">
        <f>SUMIFS(Table16[Team 2 Goals],Table16[Team 2],$BC4,Table16[Team 1],EF$3)+SUMIFS(Table16[Team 1 Goals],Table16[Team 1],$BC4,Table16[Team 2],EF$3)</f>
        <v>0</v>
      </c>
      <c r="EG4" s="19">
        <f>SUMIFS(Table16[Team 2 Goals],Table16[Team 2],$BC4,Table16[Team 1],EG$3)+SUMIFS(Table16[Team 1 Goals],Table16[Team 1],$BC4,Table16[Team 2],EG$3)</f>
        <v>0</v>
      </c>
      <c r="EH4" s="19">
        <f>SUMIFS(Table16[Team 2 Goals],Table16[Team 2],$BC4,Table16[Team 1],EH$3)+SUMIFS(Table16[Team 1 Goals],Table16[Team 1],$BC4,Table16[Team 2],EH$3)</f>
        <v>0</v>
      </c>
      <c r="EI4" s="19">
        <f>SUMIFS(Table16[Team 2 Goals],Table16[Team 2],$BC4,Table16[Team 1],EI$3)+SUMIFS(Table16[Team 1 Goals],Table16[Team 1],$BC4,Table16[Team 2],EI$3)</f>
        <v>0</v>
      </c>
      <c r="EJ4" s="19">
        <f>SUMIFS(Table16[Team 2 Goals],Table16[Team 2],$BC4,Table16[Team 1],EJ$3)+SUMIFS(Table16[Team 1 Goals],Table16[Team 1],$BC4,Table16[Team 2],EJ$3)</f>
        <v>0</v>
      </c>
      <c r="EK4" s="19">
        <f>SUMIFS(Table16[Team 2 Goals],Table16[Team 2],$BC4,Table16[Team 1],EK$3)+SUMIFS(Table16[Team 1 Goals],Table16[Team 1],$BC4,Table16[Team 2],EK$3)</f>
        <v>0</v>
      </c>
      <c r="EL4" s="19">
        <f>SUMIFS(Table16[Team 2 Goals],Table16[Team 2],$BC4,Table16[Team 1],EL$3)+SUMIFS(Table16[Team 1 Goals],Table16[Team 1],$BC4,Table16[Team 2],EL$3)</f>
        <v>0</v>
      </c>
      <c r="EM4" s="19">
        <f>SUMIFS(Table16[Team 2 Goals],Table16[Team 2],$BC4,Table16[Team 1],EM$3)+SUMIFS(Table16[Team 1 Goals],Table16[Team 1],$BC4,Table16[Team 2],EM$3)</f>
        <v>0</v>
      </c>
      <c r="EN4" s="19">
        <f>SUMIFS(Table16[Team 2 Goals],Table16[Team 2],$BC4,Table16[Team 1],EN$3)+SUMIFS(Table16[Team 1 Goals],Table16[Team 1],$BC4,Table16[Team 2],EN$3)</f>
        <v>0</v>
      </c>
      <c r="EO4" s="19">
        <f>SUMIFS(Table16[Team 2 Goals],Table16[Team 2],$BC4,Table16[Team 1],EO$3)+SUMIFS(Table16[Team 1 Goals],Table16[Team 1],$BC4,Table16[Team 2],EO$3)</f>
        <v>0</v>
      </c>
      <c r="EP4" s="19">
        <f>SUMIFS(Table16[Team 2 Goals],Table16[Team 2],$BC4,Table16[Team 1],EP$3)+SUMIFS(Table16[Team 1 Goals],Table16[Team 1],$BC4,Table16[Team 2],EP$3)</f>
        <v>0</v>
      </c>
      <c r="EQ4" s="19">
        <f>SUMIFS(Table16[Team 2 Goals],Table16[Team 2],$BC4,Table16[Team 1],EQ$3)+SUMIFS(Table16[Team 1 Goals],Table16[Team 1],$BC4,Table16[Team 2],EQ$3)</f>
        <v>0</v>
      </c>
      <c r="ER4" s="19">
        <f>SUMIFS(Table16[Team 2 Goals],Table16[Team 2],$BC4,Table16[Team 1],ER$3)+SUMIFS(Table16[Team 1 Goals],Table16[Team 1],$BC4,Table16[Team 2],ER$3)</f>
        <v>0</v>
      </c>
      <c r="ES4" s="19">
        <f>SUMIFS(Table16[Team 2 Goals],Table16[Team 2],$BC4,Table16[Team 1],ES$3)+SUMIFS(Table16[Team 1 Goals],Table16[Team 1],$BC4,Table16[Team 2],ES$3)</f>
        <v>0</v>
      </c>
      <c r="ET4" s="19">
        <f>SUMIFS(Table16[Team 2 Goals],Table16[Team 2],$BC4,Table16[Team 1],ET$3)+SUMIFS(Table16[Team 1 Goals],Table16[Team 1],$BC4,Table16[Team 2],ET$3)</f>
        <v>0</v>
      </c>
      <c r="EU4" s="19">
        <f>SUMIFS(Table16[Team 2 Goals],Table16[Team 2],$BC4,Table16[Team 1],EU$3)+SUMIFS(Table16[Team 1 Goals],Table16[Team 1],$BC4,Table16[Team 2],EU$3)</f>
        <v>0</v>
      </c>
      <c r="EV4" s="19">
        <f>SUMIFS(Table16[Team 2 Goals],Table16[Team 2],$BC4,Table16[Team 1],EV$3)+SUMIFS(Table16[Team 1 Goals],Table16[Team 1],$BC4,Table16[Team 2],EV$3)</f>
        <v>0</v>
      </c>
      <c r="EW4" s="19">
        <f>SUMIFS(Table16[Team 2 Goals],Table16[Team 2],$BC4,Table16[Team 1],EW$3)+SUMIFS(Table16[Team 1 Goals],Table16[Team 1],$BC4,Table16[Team 2],EW$3)</f>
        <v>0</v>
      </c>
      <c r="EX4" s="19">
        <f>SUMIFS(Table16[Team 2 Goals],Table16[Team 2],$BC4,Table16[Team 1],EX$3)+SUMIFS(Table16[Team 1 Goals],Table16[Team 1],$BC4,Table16[Team 2],EX$3)</f>
        <v>0</v>
      </c>
      <c r="EY4" s="19">
        <f>SUMIFS(Table16[Team 2 Goals],Table16[Team 2],$BC4,Table16[Team 1],EY$3)+SUMIFS(Table16[Team 1 Goals],Table16[Team 1],$BC4,Table16[Team 2],EY$3)</f>
        <v>0</v>
      </c>
      <c r="FA4" s="72"/>
      <c r="FB4" s="72"/>
    </row>
    <row r="5" spans="1:159" s="17" customFormat="1" ht="30" customHeight="1" thickBot="1" x14ac:dyDescent="0.3">
      <c r="A5" s="62" t="s">
        <v>172</v>
      </c>
      <c r="B5" s="5">
        <v>2</v>
      </c>
      <c r="C5" s="5" t="s">
        <v>1</v>
      </c>
      <c r="D5" s="28">
        <v>44886</v>
      </c>
      <c r="E5" s="5" t="s">
        <v>14</v>
      </c>
      <c r="F5" s="29">
        <v>0.79166666666666663</v>
      </c>
      <c r="G5" s="30">
        <f t="shared" si="0"/>
        <v>44886.333333333328</v>
      </c>
      <c r="H5" s="5" t="s">
        <v>6</v>
      </c>
      <c r="I5" s="67"/>
      <c r="J5" s="5" t="str">
        <f>IF(Table16[[#This Row],[SCORE]]="","",IF(O5=P5,"Draw",IF(O5&gt;P5,K5,L5)))</f>
        <v/>
      </c>
      <c r="K5" s="17" t="str">
        <f>IF(Table16[[#This Row],[TEAMS]]="","",LEFT(H5,FIND(" -",H5,1)-1))</f>
        <v>Senegal</v>
      </c>
      <c r="L5" s="17" t="str">
        <f>IF(Table16[[#This Row],[TEAMS]]="","",MID(H5,FIND("-",H5,1)+2,LEN(H5)-FIND("-",H5,1)+2))</f>
        <v>Netherlands</v>
      </c>
      <c r="M5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5" s="17" t="str">
        <f>IF(Table16[[#This Row],[Winner]]=Table16[[#This Row],[Team 1]],Table16[[#This Row],[Team 2]],IF(Table16[[#This Row],[Winner]]=Table16[[#This Row],[Team 2]],Table16[[#This Row],[Team 1]],""))</f>
        <v/>
      </c>
      <c r="O5" s="17" t="str">
        <f>IF(Table16[[#This Row],[SCORE]]="","",LEFT(I5,FIND(":",I5,1)-1)*1)</f>
        <v/>
      </c>
      <c r="P5" s="17" t="str">
        <f>IF(Table16[[#This Row],[SCORE]]="","",MID(I5,FIND(":",I5,1)+1,LEN(I5)-FIND(":",I5,1)+1)*1)</f>
        <v/>
      </c>
      <c r="Q5" s="17" t="str">
        <f>IF(OR(Table16[[#This Row],[Team 1 Goals]]="",Table16[[#This Row],[Team 2 Goals]]=""),"",Table16[[#This Row],[Team 1 Goals]]-Table16[[#This Row],[Team 2 Goals]])</f>
        <v/>
      </c>
      <c r="R5" s="17" t="str">
        <f>IF(OR(Table16[[#This Row],[Team 1 Goals]]="",Table16[[#This Row],[Team 2 Goals]]=""),"",Table16[[#This Row],[Team 2 Goals]]-Table16[[#This Row],[Team 1 Goals]])</f>
        <v/>
      </c>
      <c r="S5" s="17" t="str">
        <f>IF(Table16[[#This Row],[SCORE]]="","",IF(Table16[[#This Row],[WINNER / RESULT]]="Draw",1,IF(Table16[[#This Row],[WINNER / RESULT]]=Table16[[#This Row],[Team 1]],3,0)))</f>
        <v/>
      </c>
      <c r="T5" s="17" t="str">
        <f>IF(Table16[[#This Row],[SCORE]]="","",IF(Table16[[#This Row],[WINNER / RESULT]]="Draw",1,IF(Table16[[#This Row],[WINNER / RESULT]]=Table16[[#This Row],[Team 2]],3,0)))</f>
        <v/>
      </c>
      <c r="V5" s="4" t="s">
        <v>12</v>
      </c>
      <c r="Z5" s="13"/>
      <c r="AA5" s="76" t="s">
        <v>134</v>
      </c>
      <c r="AB5" s="77"/>
      <c r="AC5" s="38" t="s">
        <v>127</v>
      </c>
      <c r="AD5" s="41" t="s">
        <v>142</v>
      </c>
      <c r="AE5" s="42" t="s">
        <v>69</v>
      </c>
      <c r="AI5" s="17" t="s">
        <v>1</v>
      </c>
      <c r="AJ5" s="17" t="s">
        <v>65</v>
      </c>
      <c r="AK5" s="17">
        <f>COUNTIF(Table16[Winner],AJ5)</f>
        <v>0</v>
      </c>
      <c r="AL5" s="17">
        <f>COUNTIFS(Table16[Team 2],AJ5,Table16[WINNER / RESULT],"Draw")+COUNTIFS(Table16[Team 1],AJ5,Table16[WINNER / RESULT],"Draw")</f>
        <v>0</v>
      </c>
      <c r="AM5" s="17">
        <f>COUNTIF(Table16[Loser],AJ5)</f>
        <v>0</v>
      </c>
      <c r="AN5" s="17">
        <f>AL5+(3*AK5)</f>
        <v>0</v>
      </c>
      <c r="AO5" s="17">
        <f>SUMIFS(Table16[Team 1 Goals],Table16[Team 1],AJ5)+SUMIFS(Table16[Team 2 Goals],Table16[Team 2],AJ5)</f>
        <v>0</v>
      </c>
      <c r="AP5" s="17">
        <f>SUMIFS(Table16[Team 2 Goals],Table16[Team 1],AJ5)+SUMIFS(Table16[Team 1 Goals],Table16[Team 2],AJ5)</f>
        <v>0</v>
      </c>
      <c r="AQ5" s="17">
        <f>AO5-AP5</f>
        <v>0</v>
      </c>
      <c r="AR5" s="17">
        <f ca="1">RANK(BA5,$BA$4:$BA$7,1)</f>
        <v>2</v>
      </c>
      <c r="AS5" s="17" t="str">
        <f t="shared" si="1"/>
        <v/>
      </c>
      <c r="AT5" s="17" t="str">
        <f ca="1">IF(AS5="",AR5&amp;AI5,AS5&amp;AI5)</f>
        <v>2A</v>
      </c>
      <c r="AU5" s="17">
        <f>RANK(AN5,AN4:AN7)+(RANK(AQ5,AQ4:AQ7)/10)+(RANK(AO5,AO4:AO7)/100)</f>
        <v>1.1100000000000001</v>
      </c>
      <c r="AV5" s="17">
        <f>RANK(AU5,$AU$4:$AU$7,1)</f>
        <v>1</v>
      </c>
      <c r="AW5" s="17" cm="1">
        <f t="array" aca="1" ref="AW5" ca="1">SUMPRODUCT((OFFSET($BD$3:$CI$3,MATCH($AJ5,$BC$4:$BC$35,0),0))*((IF($AV6=$AV5,$BD$3:$CI$3=$AJ6,0))+(IF($AV7=$AV5,$BD$3:$CI$3=$AJ7,0))+(IF($AV4=$AV5,$BD$3:$CI$3=$AJ4,0))))</f>
        <v>0</v>
      </c>
      <c r="AX5" s="17" cm="1">
        <f t="array" aca="1" ref="AX5" ca="1">SUMPRODUCT((OFFSET($CL$3:$DQ$3,MATCH($AJ5,$CK$4:$CK$35,0),0))*((IF($AV6=$AV5,$CL$3:$DQ$3=$AJ6,0))+(IF($AV7=$AV5,$CL$3:$DQ$3=$AJ7,0))+(IF($AV4=$AV5,$CL$3:$DQ$3=$AJ4,0))))</f>
        <v>0</v>
      </c>
      <c r="AY5" s="17" cm="1">
        <f t="array" aca="1" ref="AY5" ca="1">SUMPRODUCT((OFFSET($DT$3:$EY$3,MATCH($AJ5,$DS$4:$DS$35,0),0))*((IF($AV6=$AV5,$DT$3:$EY$3=$AJ6,0))+(IF($AV7=$AV5,$DT$3:$EY$3=$AJ7,0))+(IF($AV4=$AV5,$DT$3:$EY$3=$AJ4,0))))</f>
        <v>0</v>
      </c>
      <c r="AZ5" s="17">
        <f ca="1">(AW5/1000)+(AX5/10000)+(AY5/100000)+(ROW(AY6)/10000000)</f>
        <v>5.9999999999999997E-7</v>
      </c>
      <c r="BA5" s="17">
        <f ca="1">+AU5-AZ5</f>
        <v>1.1099994000000002</v>
      </c>
      <c r="BC5" s="17" t="s">
        <v>106</v>
      </c>
      <c r="BD5" s="19">
        <f>SUMIFS(Table16[Team 2 Points],Table16[Team 2],$BC5,Table16[Team 1],BD$3)+SUMIFS(Table16[Team 1 Points],Table16[Team 1],$BC5,Table16[Team 2],BD$3)</f>
        <v>0</v>
      </c>
      <c r="BE5" s="19">
        <f>SUMIFS(Table16[Team 2 Points],Table16[Team 2],$BC5,Table16[Team 1],BE$3)+SUMIFS(Table16[Team 1 Points],Table16[Team 1],$BC5,Table16[Team 2],BE$3)</f>
        <v>0</v>
      </c>
      <c r="BF5" s="19">
        <f>SUMIFS(Table16[Team 2 Points],Table16[Team 2],$BC5,Table16[Team 1],BF$3)+SUMIFS(Table16[Team 1 Points],Table16[Team 1],$BC5,Table16[Team 2],BF$3)</f>
        <v>0</v>
      </c>
      <c r="BG5" s="19">
        <f>SUMIFS(Table16[Team 2 Points],Table16[Team 2],$BC5,Table16[Team 1],BG$3)+SUMIFS(Table16[Team 1 Points],Table16[Team 1],$BC5,Table16[Team 2],BG$3)</f>
        <v>0</v>
      </c>
      <c r="BH5" s="19">
        <f>SUMIFS(Table16[Team 2 Points],Table16[Team 2],$BC5,Table16[Team 1],BH$3)+SUMIFS(Table16[Team 1 Points],Table16[Team 1],$BC5,Table16[Team 2],BH$3)</f>
        <v>0</v>
      </c>
      <c r="BI5" s="19">
        <f>SUMIFS(Table16[Team 2 Points],Table16[Team 2],$BC5,Table16[Team 1],BI$3)+SUMIFS(Table16[Team 1 Points],Table16[Team 1],$BC5,Table16[Team 2],BI$3)</f>
        <v>0</v>
      </c>
      <c r="BJ5" s="19">
        <f>SUMIFS(Table16[Team 2 Points],Table16[Team 2],$BC5,Table16[Team 1],BJ$3)+SUMIFS(Table16[Team 1 Points],Table16[Team 1],$BC5,Table16[Team 2],BJ$3)</f>
        <v>0</v>
      </c>
      <c r="BK5" s="19">
        <f>SUMIFS(Table16[Team 2 Points],Table16[Team 2],$BC5,Table16[Team 1],BK$3)+SUMIFS(Table16[Team 1 Points],Table16[Team 1],$BC5,Table16[Team 2],BK$3)</f>
        <v>0</v>
      </c>
      <c r="BL5" s="19">
        <f>SUMIFS(Table16[Team 2 Points],Table16[Team 2],$BC5,Table16[Team 1],BL$3)+SUMIFS(Table16[Team 1 Points],Table16[Team 1],$BC5,Table16[Team 2],BL$3)</f>
        <v>0</v>
      </c>
      <c r="BM5" s="19">
        <f>SUMIFS(Table16[Team 2 Points],Table16[Team 2],$BC5,Table16[Team 1],BM$3)+SUMIFS(Table16[Team 1 Points],Table16[Team 1],$BC5,Table16[Team 2],BM$3)</f>
        <v>0</v>
      </c>
      <c r="BN5" s="19">
        <f>SUMIFS(Table16[Team 2 Points],Table16[Team 2],$BC5,Table16[Team 1],BN$3)+SUMIFS(Table16[Team 1 Points],Table16[Team 1],$BC5,Table16[Team 2],BN$3)</f>
        <v>0</v>
      </c>
      <c r="BO5" s="19">
        <f>SUMIFS(Table16[Team 2 Points],Table16[Team 2],$BC5,Table16[Team 1],BO$3)+SUMIFS(Table16[Team 1 Points],Table16[Team 1],$BC5,Table16[Team 2],BO$3)</f>
        <v>0</v>
      </c>
      <c r="BP5" s="19">
        <f>SUMIFS(Table16[Team 2 Points],Table16[Team 2],$BC5,Table16[Team 1],BP$3)+SUMIFS(Table16[Team 1 Points],Table16[Team 1],$BC5,Table16[Team 2],BP$3)</f>
        <v>0</v>
      </c>
      <c r="BQ5" s="19">
        <f>SUMIFS(Table16[Team 2 Points],Table16[Team 2],$BC5,Table16[Team 1],BQ$3)+SUMIFS(Table16[Team 1 Points],Table16[Team 1],$BC5,Table16[Team 2],BQ$3)</f>
        <v>0</v>
      </c>
      <c r="BR5" s="19">
        <f>SUMIFS(Table16[Team 2 Points],Table16[Team 2],$BC5,Table16[Team 1],BR$3)+SUMIFS(Table16[Team 1 Points],Table16[Team 1],$BC5,Table16[Team 2],BR$3)</f>
        <v>0</v>
      </c>
      <c r="BS5" s="19">
        <f>SUMIFS(Table16[Team 2 Points],Table16[Team 2],$BC5,Table16[Team 1],BS$3)+SUMIFS(Table16[Team 1 Points],Table16[Team 1],$BC5,Table16[Team 2],BS$3)</f>
        <v>0</v>
      </c>
      <c r="BT5" s="19">
        <f>SUMIFS(Table16[Team 2 Points],Table16[Team 2],$BC5,Table16[Team 1],BT$3)+SUMIFS(Table16[Team 1 Points],Table16[Team 1],$BC5,Table16[Team 2],BT$3)</f>
        <v>0</v>
      </c>
      <c r="BU5" s="19">
        <f>SUMIFS(Table16[Team 2 Points],Table16[Team 2],$BC5,Table16[Team 1],BU$3)+SUMIFS(Table16[Team 1 Points],Table16[Team 1],$BC5,Table16[Team 2],BU$3)</f>
        <v>0</v>
      </c>
      <c r="BV5" s="19">
        <f>SUMIFS(Table16[Team 2 Points],Table16[Team 2],$BC5,Table16[Team 1],BV$3)+SUMIFS(Table16[Team 1 Points],Table16[Team 1],$BC5,Table16[Team 2],BV$3)</f>
        <v>0</v>
      </c>
      <c r="BW5" s="19">
        <f>SUMIFS(Table16[Team 2 Points],Table16[Team 2],$BC5,Table16[Team 1],BW$3)+SUMIFS(Table16[Team 1 Points],Table16[Team 1],$BC5,Table16[Team 2],BW$3)</f>
        <v>0</v>
      </c>
      <c r="BX5" s="19">
        <f>SUMIFS(Table16[Team 2 Points],Table16[Team 2],$BC5,Table16[Team 1],BX$3)+SUMIFS(Table16[Team 1 Points],Table16[Team 1],$BC5,Table16[Team 2],BX$3)</f>
        <v>0</v>
      </c>
      <c r="BY5" s="19">
        <f>SUMIFS(Table16[Team 2 Points],Table16[Team 2],$BC5,Table16[Team 1],BY$3)+SUMIFS(Table16[Team 1 Points],Table16[Team 1],$BC5,Table16[Team 2],BY$3)</f>
        <v>0</v>
      </c>
      <c r="BZ5" s="19">
        <f>SUMIFS(Table16[Team 2 Points],Table16[Team 2],$BC5,Table16[Team 1],BZ$3)+SUMIFS(Table16[Team 1 Points],Table16[Team 1],$BC5,Table16[Team 2],BZ$3)</f>
        <v>0</v>
      </c>
      <c r="CA5" s="19">
        <f>SUMIFS(Table16[Team 2 Points],Table16[Team 2],$BC5,Table16[Team 1],CA$3)+SUMIFS(Table16[Team 1 Points],Table16[Team 1],$BC5,Table16[Team 2],CA$3)</f>
        <v>0</v>
      </c>
      <c r="CB5" s="19">
        <f>SUMIFS(Table16[Team 2 Points],Table16[Team 2],$BC5,Table16[Team 1],CB$3)+SUMIFS(Table16[Team 1 Points],Table16[Team 1],$BC5,Table16[Team 2],CB$3)</f>
        <v>0</v>
      </c>
      <c r="CC5" s="19">
        <f>SUMIFS(Table16[Team 2 Points],Table16[Team 2],$BC5,Table16[Team 1],CC$3)+SUMIFS(Table16[Team 1 Points],Table16[Team 1],$BC5,Table16[Team 2],CC$3)</f>
        <v>0</v>
      </c>
      <c r="CD5" s="19">
        <f>SUMIFS(Table16[Team 2 Points],Table16[Team 2],$BC5,Table16[Team 1],CD$3)+SUMIFS(Table16[Team 1 Points],Table16[Team 1],$BC5,Table16[Team 2],CD$3)</f>
        <v>0</v>
      </c>
      <c r="CE5" s="19">
        <f>SUMIFS(Table16[Team 2 Points],Table16[Team 2],$BC5,Table16[Team 1],CE$3)+SUMIFS(Table16[Team 1 Points],Table16[Team 1],$BC5,Table16[Team 2],CE$3)</f>
        <v>0</v>
      </c>
      <c r="CF5" s="19">
        <f>SUMIFS(Table16[Team 2 Points],Table16[Team 2],$BC5,Table16[Team 1],CF$3)+SUMIFS(Table16[Team 1 Points],Table16[Team 1],$BC5,Table16[Team 2],CF$3)</f>
        <v>0</v>
      </c>
      <c r="CG5" s="19">
        <f>SUMIFS(Table16[Team 2 Points],Table16[Team 2],$BC5,Table16[Team 1],CG$3)+SUMIFS(Table16[Team 1 Points],Table16[Team 1],$BC5,Table16[Team 2],CG$3)</f>
        <v>0</v>
      </c>
      <c r="CH5" s="19">
        <f>SUMIFS(Table16[Team 2 Points],Table16[Team 2],$BC5,Table16[Team 1],CH$3)+SUMIFS(Table16[Team 1 Points],Table16[Team 1],$BC5,Table16[Team 2],CH$3)</f>
        <v>0</v>
      </c>
      <c r="CI5" s="19">
        <f>SUMIFS(Table16[Team 2 Points],Table16[Team 2],$BC5,Table16[Team 1],CI$3)+SUMIFS(Table16[Team 1 Points],Table16[Team 1],$BC5,Table16[Team 2],CI$3)</f>
        <v>0</v>
      </c>
      <c r="CK5" s="17" t="s">
        <v>106</v>
      </c>
      <c r="CL5" s="19">
        <f>SUMIFS(Table16[Team 2 GD],Table16[Team 2],$BC5,Table16[Team 1],CL$3)+SUMIFS(Table16[Team 1 GD],Table16[Team 1],$BC5,Table16[Team 2],CL$3)</f>
        <v>0</v>
      </c>
      <c r="CM5" s="19">
        <f>SUMIFS(Table16[Team 2 GD],Table16[Team 2],$BC5,Table16[Team 1],CM$3)+SUMIFS(Table16[Team 1 GD],Table16[Team 1],$BC5,Table16[Team 2],CM$3)</f>
        <v>0</v>
      </c>
      <c r="CN5" s="19">
        <f>SUMIFS(Table16[Team 2 GD],Table16[Team 2],$BC5,Table16[Team 1],CN$3)+SUMIFS(Table16[Team 1 GD],Table16[Team 1],$BC5,Table16[Team 2],CN$3)</f>
        <v>0</v>
      </c>
      <c r="CO5" s="19">
        <f>SUMIFS(Table16[Team 2 GD],Table16[Team 2],$BC5,Table16[Team 1],CO$3)+SUMIFS(Table16[Team 1 GD],Table16[Team 1],$BC5,Table16[Team 2],CO$3)</f>
        <v>0</v>
      </c>
      <c r="CP5" s="19">
        <f>SUMIFS(Table16[Team 2 GD],Table16[Team 2],$BC5,Table16[Team 1],CP$3)+SUMIFS(Table16[Team 1 GD],Table16[Team 1],$BC5,Table16[Team 2],CP$3)</f>
        <v>0</v>
      </c>
      <c r="CQ5" s="19">
        <f>SUMIFS(Table16[Team 2 GD],Table16[Team 2],$BC5,Table16[Team 1],CQ$3)+SUMIFS(Table16[Team 1 GD],Table16[Team 1],$BC5,Table16[Team 2],CQ$3)</f>
        <v>0</v>
      </c>
      <c r="CR5" s="19">
        <f>SUMIFS(Table16[Team 2 GD],Table16[Team 2],$BC5,Table16[Team 1],CR$3)+SUMIFS(Table16[Team 1 GD],Table16[Team 1],$BC5,Table16[Team 2],CR$3)</f>
        <v>0</v>
      </c>
      <c r="CS5" s="19">
        <f>SUMIFS(Table16[Team 2 GD],Table16[Team 2],$BC5,Table16[Team 1],CS$3)+SUMIFS(Table16[Team 1 GD],Table16[Team 1],$BC5,Table16[Team 2],CS$3)</f>
        <v>0</v>
      </c>
      <c r="CT5" s="19">
        <f>SUMIFS(Table16[Team 2 GD],Table16[Team 2],$BC5,Table16[Team 1],CT$3)+SUMIFS(Table16[Team 1 GD],Table16[Team 1],$BC5,Table16[Team 2],CT$3)</f>
        <v>0</v>
      </c>
      <c r="CU5" s="19">
        <f>SUMIFS(Table16[Team 2 GD],Table16[Team 2],$BC5,Table16[Team 1],CU$3)+SUMIFS(Table16[Team 1 GD],Table16[Team 1],$BC5,Table16[Team 2],CU$3)</f>
        <v>0</v>
      </c>
      <c r="CV5" s="19">
        <f>SUMIFS(Table16[Team 2 GD],Table16[Team 2],$BC5,Table16[Team 1],CV$3)+SUMIFS(Table16[Team 1 GD],Table16[Team 1],$BC5,Table16[Team 2],CV$3)</f>
        <v>0</v>
      </c>
      <c r="CW5" s="19">
        <f>SUMIFS(Table16[Team 2 GD],Table16[Team 2],$BC5,Table16[Team 1],CW$3)+SUMIFS(Table16[Team 1 GD],Table16[Team 1],$BC5,Table16[Team 2],CW$3)</f>
        <v>0</v>
      </c>
      <c r="CX5" s="19">
        <f>SUMIFS(Table16[Team 2 GD],Table16[Team 2],$BC5,Table16[Team 1],CX$3)+SUMIFS(Table16[Team 1 GD],Table16[Team 1],$BC5,Table16[Team 2],CX$3)</f>
        <v>0</v>
      </c>
      <c r="CY5" s="19">
        <f>SUMIFS(Table16[Team 2 GD],Table16[Team 2],$BC5,Table16[Team 1],CY$3)+SUMIFS(Table16[Team 1 GD],Table16[Team 1],$BC5,Table16[Team 2],CY$3)</f>
        <v>0</v>
      </c>
      <c r="CZ5" s="19">
        <f>SUMIFS(Table16[Team 2 GD],Table16[Team 2],$BC5,Table16[Team 1],CZ$3)+SUMIFS(Table16[Team 1 GD],Table16[Team 1],$BC5,Table16[Team 2],CZ$3)</f>
        <v>0</v>
      </c>
      <c r="DA5" s="19">
        <f>SUMIFS(Table16[Team 2 GD],Table16[Team 2],$BC5,Table16[Team 1],DA$3)+SUMIFS(Table16[Team 1 GD],Table16[Team 1],$BC5,Table16[Team 2],DA$3)</f>
        <v>0</v>
      </c>
      <c r="DB5" s="19">
        <f>SUMIFS(Table16[Team 2 GD],Table16[Team 2],$BC5,Table16[Team 1],DB$3)+SUMIFS(Table16[Team 1 GD],Table16[Team 1],$BC5,Table16[Team 2],DB$3)</f>
        <v>0</v>
      </c>
      <c r="DC5" s="19">
        <f>SUMIFS(Table16[Team 2 GD],Table16[Team 2],$BC5,Table16[Team 1],DC$3)+SUMIFS(Table16[Team 1 GD],Table16[Team 1],$BC5,Table16[Team 2],DC$3)</f>
        <v>0</v>
      </c>
      <c r="DD5" s="19">
        <f>SUMIFS(Table16[Team 2 GD],Table16[Team 2],$BC5,Table16[Team 1],DD$3)+SUMIFS(Table16[Team 1 GD],Table16[Team 1],$BC5,Table16[Team 2],DD$3)</f>
        <v>0</v>
      </c>
      <c r="DE5" s="19">
        <f>SUMIFS(Table16[Team 2 GD],Table16[Team 2],$BC5,Table16[Team 1],DE$3)+SUMIFS(Table16[Team 1 GD],Table16[Team 1],$BC5,Table16[Team 2],DE$3)</f>
        <v>0</v>
      </c>
      <c r="DF5" s="19">
        <f>SUMIFS(Table16[Team 2 GD],Table16[Team 2],$BC5,Table16[Team 1],DF$3)+SUMIFS(Table16[Team 1 GD],Table16[Team 1],$BC5,Table16[Team 2],DF$3)</f>
        <v>0</v>
      </c>
      <c r="DG5" s="19">
        <f>SUMIFS(Table16[Team 2 GD],Table16[Team 2],$BC5,Table16[Team 1],DG$3)+SUMIFS(Table16[Team 1 GD],Table16[Team 1],$BC5,Table16[Team 2],DG$3)</f>
        <v>0</v>
      </c>
      <c r="DH5" s="19">
        <f>SUMIFS(Table16[Team 2 GD],Table16[Team 2],$BC5,Table16[Team 1],DH$3)+SUMIFS(Table16[Team 1 GD],Table16[Team 1],$BC5,Table16[Team 2],DH$3)</f>
        <v>0</v>
      </c>
      <c r="DI5" s="19">
        <f>SUMIFS(Table16[Team 2 GD],Table16[Team 2],$BC5,Table16[Team 1],DI$3)+SUMIFS(Table16[Team 1 GD],Table16[Team 1],$BC5,Table16[Team 2],DI$3)</f>
        <v>0</v>
      </c>
      <c r="DJ5" s="19">
        <f>SUMIFS(Table16[Team 2 GD],Table16[Team 2],$BC5,Table16[Team 1],DJ$3)+SUMIFS(Table16[Team 1 GD],Table16[Team 1],$BC5,Table16[Team 2],DJ$3)</f>
        <v>0</v>
      </c>
      <c r="DK5" s="19">
        <f>SUMIFS(Table16[Team 2 GD],Table16[Team 2],$BC5,Table16[Team 1],DK$3)+SUMIFS(Table16[Team 1 GD],Table16[Team 1],$BC5,Table16[Team 2],DK$3)</f>
        <v>0</v>
      </c>
      <c r="DL5" s="19">
        <f>SUMIFS(Table16[Team 2 GD],Table16[Team 2],$BC5,Table16[Team 1],DL$3)+SUMIFS(Table16[Team 1 GD],Table16[Team 1],$BC5,Table16[Team 2],DL$3)</f>
        <v>0</v>
      </c>
      <c r="DM5" s="19">
        <f>SUMIFS(Table16[Team 2 GD],Table16[Team 2],$BC5,Table16[Team 1],DM$3)+SUMIFS(Table16[Team 1 GD],Table16[Team 1],$BC5,Table16[Team 2],DM$3)</f>
        <v>0</v>
      </c>
      <c r="DN5" s="19">
        <f>SUMIFS(Table16[Team 2 GD],Table16[Team 2],$BC5,Table16[Team 1],DN$3)+SUMIFS(Table16[Team 1 GD],Table16[Team 1],$BC5,Table16[Team 2],DN$3)</f>
        <v>0</v>
      </c>
      <c r="DO5" s="19">
        <f>SUMIFS(Table16[Team 2 GD],Table16[Team 2],$BC5,Table16[Team 1],DO$3)+SUMIFS(Table16[Team 1 GD],Table16[Team 1],$BC5,Table16[Team 2],DO$3)</f>
        <v>0</v>
      </c>
      <c r="DP5" s="19">
        <f>SUMIFS(Table16[Team 2 GD],Table16[Team 2],$BC5,Table16[Team 1],DP$3)+SUMIFS(Table16[Team 1 GD],Table16[Team 1],$BC5,Table16[Team 2],DP$3)</f>
        <v>0</v>
      </c>
      <c r="DQ5" s="19">
        <f>SUMIFS(Table16[Team 2 GD],Table16[Team 2],$BC5,Table16[Team 1],DQ$3)+SUMIFS(Table16[Team 1 GD],Table16[Team 1],$BC5,Table16[Team 2],DQ$3)</f>
        <v>0</v>
      </c>
      <c r="DS5" s="17" t="s">
        <v>106</v>
      </c>
      <c r="DT5" s="19">
        <f>SUMIFS(Table16[Team 2 Goals],Table16[Team 2],$BC5,Table16[Team 1],DT$3)+SUMIFS(Table16[Team 1 Goals],Table16[Team 1],$BC5,Table16[Team 2],DT$3)</f>
        <v>0</v>
      </c>
      <c r="DU5" s="19">
        <f>SUMIFS(Table16[Team 2 Goals],Table16[Team 2],$BC5,Table16[Team 1],DU$3)+SUMIFS(Table16[Team 1 Goals],Table16[Team 1],$BC5,Table16[Team 2],DU$3)</f>
        <v>0</v>
      </c>
      <c r="DV5" s="19">
        <f>SUMIFS(Table16[Team 2 Goals],Table16[Team 2],$BC5,Table16[Team 1],DV$3)+SUMIFS(Table16[Team 1 Goals],Table16[Team 1],$BC5,Table16[Team 2],DV$3)</f>
        <v>0</v>
      </c>
      <c r="DW5" s="19">
        <f>SUMIFS(Table16[Team 2 Goals],Table16[Team 2],$BC5,Table16[Team 1],DW$3)+SUMIFS(Table16[Team 1 Goals],Table16[Team 1],$BC5,Table16[Team 2],DW$3)</f>
        <v>0</v>
      </c>
      <c r="DX5" s="19">
        <f>SUMIFS(Table16[Team 2 Goals],Table16[Team 2],$BC5,Table16[Team 1],DX$3)+SUMIFS(Table16[Team 1 Goals],Table16[Team 1],$BC5,Table16[Team 2],DX$3)</f>
        <v>0</v>
      </c>
      <c r="DY5" s="19">
        <f>SUMIFS(Table16[Team 2 Goals],Table16[Team 2],$BC5,Table16[Team 1],DY$3)+SUMIFS(Table16[Team 1 Goals],Table16[Team 1],$BC5,Table16[Team 2],DY$3)</f>
        <v>0</v>
      </c>
      <c r="DZ5" s="19">
        <f>SUMIFS(Table16[Team 2 Goals],Table16[Team 2],$BC5,Table16[Team 1],DZ$3)+SUMIFS(Table16[Team 1 Goals],Table16[Team 1],$BC5,Table16[Team 2],DZ$3)</f>
        <v>0</v>
      </c>
      <c r="EA5" s="19">
        <f>SUMIFS(Table16[Team 2 Goals],Table16[Team 2],$BC5,Table16[Team 1],EA$3)+SUMIFS(Table16[Team 1 Goals],Table16[Team 1],$BC5,Table16[Team 2],EA$3)</f>
        <v>0</v>
      </c>
      <c r="EB5" s="19">
        <f>SUMIFS(Table16[Team 2 Goals],Table16[Team 2],$BC5,Table16[Team 1],EB$3)+SUMIFS(Table16[Team 1 Goals],Table16[Team 1],$BC5,Table16[Team 2],EB$3)</f>
        <v>0</v>
      </c>
      <c r="EC5" s="19">
        <f>SUMIFS(Table16[Team 2 Goals],Table16[Team 2],$BC5,Table16[Team 1],EC$3)+SUMIFS(Table16[Team 1 Goals],Table16[Team 1],$BC5,Table16[Team 2],EC$3)</f>
        <v>0</v>
      </c>
      <c r="ED5" s="19">
        <f>SUMIFS(Table16[Team 2 Goals],Table16[Team 2],$BC5,Table16[Team 1],ED$3)+SUMIFS(Table16[Team 1 Goals],Table16[Team 1],$BC5,Table16[Team 2],ED$3)</f>
        <v>0</v>
      </c>
      <c r="EE5" s="19">
        <f>SUMIFS(Table16[Team 2 Goals],Table16[Team 2],$BC5,Table16[Team 1],EE$3)+SUMIFS(Table16[Team 1 Goals],Table16[Team 1],$BC5,Table16[Team 2],EE$3)</f>
        <v>0</v>
      </c>
      <c r="EF5" s="19">
        <f>SUMIFS(Table16[Team 2 Goals],Table16[Team 2],$BC5,Table16[Team 1],EF$3)+SUMIFS(Table16[Team 1 Goals],Table16[Team 1],$BC5,Table16[Team 2],EF$3)</f>
        <v>0</v>
      </c>
      <c r="EG5" s="19">
        <f>SUMIFS(Table16[Team 2 Goals],Table16[Team 2],$BC5,Table16[Team 1],EG$3)+SUMIFS(Table16[Team 1 Goals],Table16[Team 1],$BC5,Table16[Team 2],EG$3)</f>
        <v>0</v>
      </c>
      <c r="EH5" s="19">
        <f>SUMIFS(Table16[Team 2 Goals],Table16[Team 2],$BC5,Table16[Team 1],EH$3)+SUMIFS(Table16[Team 1 Goals],Table16[Team 1],$BC5,Table16[Team 2],EH$3)</f>
        <v>0</v>
      </c>
      <c r="EI5" s="19">
        <f>SUMIFS(Table16[Team 2 Goals],Table16[Team 2],$BC5,Table16[Team 1],EI$3)+SUMIFS(Table16[Team 1 Goals],Table16[Team 1],$BC5,Table16[Team 2],EI$3)</f>
        <v>0</v>
      </c>
      <c r="EJ5" s="19">
        <f>SUMIFS(Table16[Team 2 Goals],Table16[Team 2],$BC5,Table16[Team 1],EJ$3)+SUMIFS(Table16[Team 1 Goals],Table16[Team 1],$BC5,Table16[Team 2],EJ$3)</f>
        <v>0</v>
      </c>
      <c r="EK5" s="19">
        <f>SUMIFS(Table16[Team 2 Goals],Table16[Team 2],$BC5,Table16[Team 1],EK$3)+SUMIFS(Table16[Team 1 Goals],Table16[Team 1],$BC5,Table16[Team 2],EK$3)</f>
        <v>0</v>
      </c>
      <c r="EL5" s="19">
        <f>SUMIFS(Table16[Team 2 Goals],Table16[Team 2],$BC5,Table16[Team 1],EL$3)+SUMIFS(Table16[Team 1 Goals],Table16[Team 1],$BC5,Table16[Team 2],EL$3)</f>
        <v>0</v>
      </c>
      <c r="EM5" s="19">
        <f>SUMIFS(Table16[Team 2 Goals],Table16[Team 2],$BC5,Table16[Team 1],EM$3)+SUMIFS(Table16[Team 1 Goals],Table16[Team 1],$BC5,Table16[Team 2],EM$3)</f>
        <v>0</v>
      </c>
      <c r="EN5" s="19">
        <f>SUMIFS(Table16[Team 2 Goals],Table16[Team 2],$BC5,Table16[Team 1],EN$3)+SUMIFS(Table16[Team 1 Goals],Table16[Team 1],$BC5,Table16[Team 2],EN$3)</f>
        <v>0</v>
      </c>
      <c r="EO5" s="19">
        <f>SUMIFS(Table16[Team 2 Goals],Table16[Team 2],$BC5,Table16[Team 1],EO$3)+SUMIFS(Table16[Team 1 Goals],Table16[Team 1],$BC5,Table16[Team 2],EO$3)</f>
        <v>0</v>
      </c>
      <c r="EP5" s="19">
        <f>SUMIFS(Table16[Team 2 Goals],Table16[Team 2],$BC5,Table16[Team 1],EP$3)+SUMIFS(Table16[Team 1 Goals],Table16[Team 1],$BC5,Table16[Team 2],EP$3)</f>
        <v>0</v>
      </c>
      <c r="EQ5" s="19">
        <f>SUMIFS(Table16[Team 2 Goals],Table16[Team 2],$BC5,Table16[Team 1],EQ$3)+SUMIFS(Table16[Team 1 Goals],Table16[Team 1],$BC5,Table16[Team 2],EQ$3)</f>
        <v>0</v>
      </c>
      <c r="ER5" s="19">
        <f>SUMIFS(Table16[Team 2 Goals],Table16[Team 2],$BC5,Table16[Team 1],ER$3)+SUMIFS(Table16[Team 1 Goals],Table16[Team 1],$BC5,Table16[Team 2],ER$3)</f>
        <v>0</v>
      </c>
      <c r="ES5" s="19">
        <f>SUMIFS(Table16[Team 2 Goals],Table16[Team 2],$BC5,Table16[Team 1],ES$3)+SUMIFS(Table16[Team 1 Goals],Table16[Team 1],$BC5,Table16[Team 2],ES$3)</f>
        <v>0</v>
      </c>
      <c r="ET5" s="19">
        <f>SUMIFS(Table16[Team 2 Goals],Table16[Team 2],$BC5,Table16[Team 1],ET$3)+SUMIFS(Table16[Team 1 Goals],Table16[Team 1],$BC5,Table16[Team 2],ET$3)</f>
        <v>0</v>
      </c>
      <c r="EU5" s="19">
        <f>SUMIFS(Table16[Team 2 Goals],Table16[Team 2],$BC5,Table16[Team 1],EU$3)+SUMIFS(Table16[Team 1 Goals],Table16[Team 1],$BC5,Table16[Team 2],EU$3)</f>
        <v>0</v>
      </c>
      <c r="EV5" s="19">
        <f>SUMIFS(Table16[Team 2 Goals],Table16[Team 2],$BC5,Table16[Team 1],EV$3)+SUMIFS(Table16[Team 1 Goals],Table16[Team 1],$BC5,Table16[Team 2],EV$3)</f>
        <v>0</v>
      </c>
      <c r="EW5" s="19">
        <f>SUMIFS(Table16[Team 2 Goals],Table16[Team 2],$BC5,Table16[Team 1],EW$3)+SUMIFS(Table16[Team 1 Goals],Table16[Team 1],$BC5,Table16[Team 2],EW$3)</f>
        <v>0</v>
      </c>
      <c r="EX5" s="19">
        <f>SUMIFS(Table16[Team 2 Goals],Table16[Team 2],$BC5,Table16[Team 1],EX$3)+SUMIFS(Table16[Team 1 Goals],Table16[Team 1],$BC5,Table16[Team 2],EX$3)</f>
        <v>0</v>
      </c>
      <c r="EY5" s="19">
        <f>SUMIFS(Table16[Team 2 Goals],Table16[Team 2],$BC5,Table16[Team 1],EY$3)+SUMIFS(Table16[Team 1 Goals],Table16[Team 1],$BC5,Table16[Team 2],EY$3)</f>
        <v>0</v>
      </c>
      <c r="FA5" s="72"/>
      <c r="FB5" s="72"/>
    </row>
    <row r="6" spans="1:159" s="17" customFormat="1" ht="30" customHeight="1" x14ac:dyDescent="0.25">
      <c r="A6" s="69">
        <v>-8</v>
      </c>
      <c r="B6" s="5">
        <v>3</v>
      </c>
      <c r="C6" s="5" t="s">
        <v>20</v>
      </c>
      <c r="D6" s="28">
        <v>44886</v>
      </c>
      <c r="E6" s="5" t="s">
        <v>13</v>
      </c>
      <c r="F6" s="29">
        <v>0.66666666666666663</v>
      </c>
      <c r="G6" s="30">
        <f t="shared" si="0"/>
        <v>44886.208333333328</v>
      </c>
      <c r="H6" s="5" t="s">
        <v>5</v>
      </c>
      <c r="I6" s="67"/>
      <c r="J6" s="5" t="str">
        <f>IF(Table16[[#This Row],[SCORE]]="","",IF(O6=P6,"Draw",IF(O6&gt;P6,K6,L6)))</f>
        <v/>
      </c>
      <c r="K6" s="17" t="str">
        <f>IF(Table16[[#This Row],[TEAMS]]="","",LEFT(H6,FIND(" -",H6,1)-1))</f>
        <v>England</v>
      </c>
      <c r="L6" s="17" t="str">
        <f>IF(Table16[[#This Row],[TEAMS]]="","",MID(H6,FIND("-",H6,1)+2,LEN(H6)-FIND("-",H6,1)+2))</f>
        <v>Iran</v>
      </c>
      <c r="M6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6" s="17" t="str">
        <f>IF(Table16[[#This Row],[Winner]]=Table16[[#This Row],[Team 1]],Table16[[#This Row],[Team 2]],IF(Table16[[#This Row],[Winner]]=Table16[[#This Row],[Team 2]],Table16[[#This Row],[Team 1]],""))</f>
        <v/>
      </c>
      <c r="O6" s="17" t="str">
        <f>IF(Table16[[#This Row],[SCORE]]="","",LEFT(I6,FIND(":",I6,1)-1)*1)</f>
        <v/>
      </c>
      <c r="P6" s="17" t="str">
        <f>IF(Table16[[#This Row],[SCORE]]="","",MID(I6,FIND(":",I6,1)+1,LEN(I6)-FIND(":",I6,1)+1)*1)</f>
        <v/>
      </c>
      <c r="Q6" s="17" t="str">
        <f>IF(OR(Table16[[#This Row],[Team 1 Goals]]="",Table16[[#This Row],[Team 2 Goals]]=""),"",Table16[[#This Row],[Team 1 Goals]]-Table16[[#This Row],[Team 2 Goals]])</f>
        <v/>
      </c>
      <c r="R6" s="17" t="str">
        <f>IF(OR(Table16[[#This Row],[Team 1 Goals]]="",Table16[[#This Row],[Team 2 Goals]]=""),"",Table16[[#This Row],[Team 2 Goals]]-Table16[[#This Row],[Team 1 Goals]])</f>
        <v/>
      </c>
      <c r="S6" s="17" t="str">
        <f>IF(Table16[[#This Row],[SCORE]]="","",IF(Table16[[#This Row],[WINNER / RESULT]]="Draw",1,IF(Table16[[#This Row],[WINNER / RESULT]]=Table16[[#This Row],[Team 1]],3,0)))</f>
        <v/>
      </c>
      <c r="T6" s="17" t="str">
        <f>IF(Table16[[#This Row],[SCORE]]="","",IF(Table16[[#This Row],[WINNER / RESULT]]="Draw",1,IF(Table16[[#This Row],[WINNER / RESULT]]=Table16[[#This Row],[Team 2]],3,0)))</f>
        <v/>
      </c>
      <c r="V6" s="4" t="s">
        <v>13</v>
      </c>
      <c r="Z6" s="4" t="s">
        <v>1</v>
      </c>
      <c r="AA6" s="43">
        <v>1</v>
      </c>
      <c r="AB6" s="44" t="str">
        <f ca="1">IFERROR(INDEX(AJ:AJ,MATCH("1"&amp;Z6,AT:AT,0),1),"")</f>
        <v>Ecuador</v>
      </c>
      <c r="AC6" s="44" t="str">
        <f ca="1">IF(AB6="","",VLOOKUP(AB6,AJ:AO,2,FALSE)&amp;"-"&amp;VLOOKUP(AB6,AJ:AO,3,FALSE)&amp;"-"&amp;VLOOKUP(AB6,AJ:AO,4,FALSE))</f>
        <v>0-0-0</v>
      </c>
      <c r="AD6" s="44">
        <f ca="1">IF(AB6="","",VLOOKUP(AB6,AJ:AQ,8,FALSE))</f>
        <v>0</v>
      </c>
      <c r="AE6" s="45">
        <f ca="1">IF(AB6="","",VLOOKUP(AB6,AJ:AT,5,FALSE))</f>
        <v>0</v>
      </c>
      <c r="AI6" s="17" t="s">
        <v>1</v>
      </c>
      <c r="AJ6" s="17" t="s">
        <v>63</v>
      </c>
      <c r="AK6" s="17">
        <f>COUNTIF(Table16[Winner],AJ6)</f>
        <v>0</v>
      </c>
      <c r="AL6" s="17">
        <f>COUNTIFS(Table16[Team 2],AJ6,Table16[WINNER / RESULT],"Draw")+COUNTIFS(Table16[Team 1],AJ6,Table16[WINNER / RESULT],"Draw")</f>
        <v>0</v>
      </c>
      <c r="AM6" s="17">
        <f>COUNTIF(Table16[Loser],AJ6)</f>
        <v>0</v>
      </c>
      <c r="AN6" s="17">
        <f>AL6+(3*AK6)</f>
        <v>0</v>
      </c>
      <c r="AO6" s="17">
        <f>SUMIFS(Table16[Team 1 Goals],Table16[Team 1],AJ6)+SUMIFS(Table16[Team 2 Goals],Table16[Team 2],AJ6)</f>
        <v>0</v>
      </c>
      <c r="AP6" s="17">
        <f>SUMIFS(Table16[Team 2 Goals],Table16[Team 1],AJ6)+SUMIFS(Table16[Team 1 Goals],Table16[Team 2],AJ6)</f>
        <v>0</v>
      </c>
      <c r="AQ6" s="17">
        <f>AO6-AP6</f>
        <v>0</v>
      </c>
      <c r="AR6" s="17">
        <f ca="1">RANK(BA6,$BA$4:$BA$7,1)</f>
        <v>3</v>
      </c>
      <c r="AS6" s="17" t="str">
        <f t="shared" si="1"/>
        <v/>
      </c>
      <c r="AT6" s="17" t="str">
        <f ca="1">IF(AS6="",AR6&amp;AI6,AS6&amp;AI6)</f>
        <v>3A</v>
      </c>
      <c r="AU6" s="17">
        <f>RANK(AN6,AN4:AN7)+(RANK(AQ6,AQ4:AQ7)/10)+(RANK(AO6,AO4:AO7)/100)</f>
        <v>1.1100000000000001</v>
      </c>
      <c r="AV6" s="17">
        <f>RANK(AU6,$AU$4:$AU$7,1)</f>
        <v>1</v>
      </c>
      <c r="AW6" s="17" cm="1">
        <f t="array" aca="1" ref="AW6" ca="1">SUMPRODUCT((OFFSET($BD$3:$CI$3,MATCH($AJ6,$BC$4:$BC$35,0),0))*((IF($AV4=$AV6,$BD$3:$CI$3=$AJ4,0))+(IF($AV7=$AV6,$BD$3:$CI$3=$AJ7,0))+(IF($AV5=$AV6,$BD$3:$CI$3=$AJ5,0))))</f>
        <v>0</v>
      </c>
      <c r="AX6" s="17" cm="1">
        <f t="array" aca="1" ref="AX6" ca="1">SUMPRODUCT((OFFSET($CL$3:$DQ$3,MATCH($AJ6,$CK$4:$CK$35,0),0))*((IF($AV4=$AV6,$CL$3:$DQ$3=$AJ4,0))+(IF($AV7=$AV6,$CL$3:$DQ$3=$AJ7,0))+(IF($AV5=$AV6,$CL$3:$DQ$3=$AJ5,0))))</f>
        <v>0</v>
      </c>
      <c r="AY6" s="17" cm="1">
        <f t="array" aca="1" ref="AY6" ca="1">SUMPRODUCT((OFFSET($DT$3:$EY$3,MATCH($AJ6,$DS$4:$DS$35,0),0))*((IF($AV4=$AV6,$DT$3:$EY$3=$AJ4,0))+(IF($AV7=$AV6,$DT$3:$EY$3=$AJ7,0))+(IF($AV5=$AV6,$DT$3:$EY$3=$AJ5,0))))</f>
        <v>0</v>
      </c>
      <c r="AZ6" s="17">
        <f ca="1">(AW6/1000)+(AX6/10000)+(AY6/100000)+(ROW(AY5)/10000000)</f>
        <v>4.9999999999999998E-7</v>
      </c>
      <c r="BA6" s="17">
        <f ca="1">+AU6-AZ6</f>
        <v>1.1099995</v>
      </c>
      <c r="BC6" s="17" t="s">
        <v>93</v>
      </c>
      <c r="BD6" s="19">
        <f>SUMIFS(Table16[Team 2 Points],Table16[Team 2],$BC6,Table16[Team 1],BD$3)+SUMIFS(Table16[Team 1 Points],Table16[Team 1],$BC6,Table16[Team 2],BD$3)</f>
        <v>0</v>
      </c>
      <c r="BE6" s="19">
        <f>SUMIFS(Table16[Team 2 Points],Table16[Team 2],$BC6,Table16[Team 1],BE$3)+SUMIFS(Table16[Team 1 Points],Table16[Team 1],$BC6,Table16[Team 2],BE$3)</f>
        <v>0</v>
      </c>
      <c r="BF6" s="19">
        <f>SUMIFS(Table16[Team 2 Points],Table16[Team 2],$BC6,Table16[Team 1],BF$3)+SUMIFS(Table16[Team 1 Points],Table16[Team 1],$BC6,Table16[Team 2],BF$3)</f>
        <v>0</v>
      </c>
      <c r="BG6" s="19">
        <f>SUMIFS(Table16[Team 2 Points],Table16[Team 2],$BC6,Table16[Team 1],BG$3)+SUMIFS(Table16[Team 1 Points],Table16[Team 1],$BC6,Table16[Team 2],BG$3)</f>
        <v>0</v>
      </c>
      <c r="BH6" s="19">
        <f>SUMIFS(Table16[Team 2 Points],Table16[Team 2],$BC6,Table16[Team 1],BH$3)+SUMIFS(Table16[Team 1 Points],Table16[Team 1],$BC6,Table16[Team 2],BH$3)</f>
        <v>0</v>
      </c>
      <c r="BI6" s="19">
        <f>SUMIFS(Table16[Team 2 Points],Table16[Team 2],$BC6,Table16[Team 1],BI$3)+SUMIFS(Table16[Team 1 Points],Table16[Team 1],$BC6,Table16[Team 2],BI$3)</f>
        <v>0</v>
      </c>
      <c r="BJ6" s="19">
        <f>SUMIFS(Table16[Team 2 Points],Table16[Team 2],$BC6,Table16[Team 1],BJ$3)+SUMIFS(Table16[Team 1 Points],Table16[Team 1],$BC6,Table16[Team 2],BJ$3)</f>
        <v>0</v>
      </c>
      <c r="BK6" s="19">
        <f>SUMIFS(Table16[Team 2 Points],Table16[Team 2],$BC6,Table16[Team 1],BK$3)+SUMIFS(Table16[Team 1 Points],Table16[Team 1],$BC6,Table16[Team 2],BK$3)</f>
        <v>0</v>
      </c>
      <c r="BL6" s="19">
        <f>SUMIFS(Table16[Team 2 Points],Table16[Team 2],$BC6,Table16[Team 1],BL$3)+SUMIFS(Table16[Team 1 Points],Table16[Team 1],$BC6,Table16[Team 2],BL$3)</f>
        <v>0</v>
      </c>
      <c r="BM6" s="19">
        <f>SUMIFS(Table16[Team 2 Points],Table16[Team 2],$BC6,Table16[Team 1],BM$3)+SUMIFS(Table16[Team 1 Points],Table16[Team 1],$BC6,Table16[Team 2],BM$3)</f>
        <v>0</v>
      </c>
      <c r="BN6" s="19">
        <f>SUMIFS(Table16[Team 2 Points],Table16[Team 2],$BC6,Table16[Team 1],BN$3)+SUMIFS(Table16[Team 1 Points],Table16[Team 1],$BC6,Table16[Team 2],BN$3)</f>
        <v>0</v>
      </c>
      <c r="BO6" s="19">
        <f>SUMIFS(Table16[Team 2 Points],Table16[Team 2],$BC6,Table16[Team 1],BO$3)+SUMIFS(Table16[Team 1 Points],Table16[Team 1],$BC6,Table16[Team 2],BO$3)</f>
        <v>0</v>
      </c>
      <c r="BP6" s="19">
        <f>SUMIFS(Table16[Team 2 Points],Table16[Team 2],$BC6,Table16[Team 1],BP$3)+SUMIFS(Table16[Team 1 Points],Table16[Team 1],$BC6,Table16[Team 2],BP$3)</f>
        <v>0</v>
      </c>
      <c r="BQ6" s="19">
        <f>SUMIFS(Table16[Team 2 Points],Table16[Team 2],$BC6,Table16[Team 1],BQ$3)+SUMIFS(Table16[Team 1 Points],Table16[Team 1],$BC6,Table16[Team 2],BQ$3)</f>
        <v>0</v>
      </c>
      <c r="BR6" s="19">
        <f>SUMIFS(Table16[Team 2 Points],Table16[Team 2],$BC6,Table16[Team 1],BR$3)+SUMIFS(Table16[Team 1 Points],Table16[Team 1],$BC6,Table16[Team 2],BR$3)</f>
        <v>0</v>
      </c>
      <c r="BS6" s="19">
        <f>SUMIFS(Table16[Team 2 Points],Table16[Team 2],$BC6,Table16[Team 1],BS$3)+SUMIFS(Table16[Team 1 Points],Table16[Team 1],$BC6,Table16[Team 2],BS$3)</f>
        <v>0</v>
      </c>
      <c r="BT6" s="19">
        <f>SUMIFS(Table16[Team 2 Points],Table16[Team 2],$BC6,Table16[Team 1],BT$3)+SUMIFS(Table16[Team 1 Points],Table16[Team 1],$BC6,Table16[Team 2],BT$3)</f>
        <v>0</v>
      </c>
      <c r="BU6" s="19">
        <f>SUMIFS(Table16[Team 2 Points],Table16[Team 2],$BC6,Table16[Team 1],BU$3)+SUMIFS(Table16[Team 1 Points],Table16[Team 1],$BC6,Table16[Team 2],BU$3)</f>
        <v>0</v>
      </c>
      <c r="BV6" s="19">
        <f>SUMIFS(Table16[Team 2 Points],Table16[Team 2],$BC6,Table16[Team 1],BV$3)+SUMIFS(Table16[Team 1 Points],Table16[Team 1],$BC6,Table16[Team 2],BV$3)</f>
        <v>0</v>
      </c>
      <c r="BW6" s="19">
        <f>SUMIFS(Table16[Team 2 Points],Table16[Team 2],$BC6,Table16[Team 1],BW$3)+SUMIFS(Table16[Team 1 Points],Table16[Team 1],$BC6,Table16[Team 2],BW$3)</f>
        <v>0</v>
      </c>
      <c r="BX6" s="19">
        <f>SUMIFS(Table16[Team 2 Points],Table16[Team 2],$BC6,Table16[Team 1],BX$3)+SUMIFS(Table16[Team 1 Points],Table16[Team 1],$BC6,Table16[Team 2],BX$3)</f>
        <v>0</v>
      </c>
      <c r="BY6" s="19">
        <f>SUMIFS(Table16[Team 2 Points],Table16[Team 2],$BC6,Table16[Team 1],BY$3)+SUMIFS(Table16[Team 1 Points],Table16[Team 1],$BC6,Table16[Team 2],BY$3)</f>
        <v>0</v>
      </c>
      <c r="BZ6" s="19">
        <f>SUMIFS(Table16[Team 2 Points],Table16[Team 2],$BC6,Table16[Team 1],BZ$3)+SUMIFS(Table16[Team 1 Points],Table16[Team 1],$BC6,Table16[Team 2],BZ$3)</f>
        <v>0</v>
      </c>
      <c r="CA6" s="19">
        <f>SUMIFS(Table16[Team 2 Points],Table16[Team 2],$BC6,Table16[Team 1],CA$3)+SUMIFS(Table16[Team 1 Points],Table16[Team 1],$BC6,Table16[Team 2],CA$3)</f>
        <v>0</v>
      </c>
      <c r="CB6" s="19">
        <f>SUMIFS(Table16[Team 2 Points],Table16[Team 2],$BC6,Table16[Team 1],CB$3)+SUMIFS(Table16[Team 1 Points],Table16[Team 1],$BC6,Table16[Team 2],CB$3)</f>
        <v>0</v>
      </c>
      <c r="CC6" s="19">
        <f>SUMIFS(Table16[Team 2 Points],Table16[Team 2],$BC6,Table16[Team 1],CC$3)+SUMIFS(Table16[Team 1 Points],Table16[Team 1],$BC6,Table16[Team 2],CC$3)</f>
        <v>0</v>
      </c>
      <c r="CD6" s="19">
        <f>SUMIFS(Table16[Team 2 Points],Table16[Team 2],$BC6,Table16[Team 1],CD$3)+SUMIFS(Table16[Team 1 Points],Table16[Team 1],$BC6,Table16[Team 2],CD$3)</f>
        <v>0</v>
      </c>
      <c r="CE6" s="19">
        <f>SUMIFS(Table16[Team 2 Points],Table16[Team 2],$BC6,Table16[Team 1],CE$3)+SUMIFS(Table16[Team 1 Points],Table16[Team 1],$BC6,Table16[Team 2],CE$3)</f>
        <v>0</v>
      </c>
      <c r="CF6" s="19">
        <f>SUMIFS(Table16[Team 2 Points],Table16[Team 2],$BC6,Table16[Team 1],CF$3)+SUMIFS(Table16[Team 1 Points],Table16[Team 1],$BC6,Table16[Team 2],CF$3)</f>
        <v>0</v>
      </c>
      <c r="CG6" s="19">
        <f>SUMIFS(Table16[Team 2 Points],Table16[Team 2],$BC6,Table16[Team 1],CG$3)+SUMIFS(Table16[Team 1 Points],Table16[Team 1],$BC6,Table16[Team 2],CG$3)</f>
        <v>0</v>
      </c>
      <c r="CH6" s="19">
        <f>SUMIFS(Table16[Team 2 Points],Table16[Team 2],$BC6,Table16[Team 1],CH$3)+SUMIFS(Table16[Team 1 Points],Table16[Team 1],$BC6,Table16[Team 2],CH$3)</f>
        <v>0</v>
      </c>
      <c r="CI6" s="19">
        <f>SUMIFS(Table16[Team 2 Points],Table16[Team 2],$BC6,Table16[Team 1],CI$3)+SUMIFS(Table16[Team 1 Points],Table16[Team 1],$BC6,Table16[Team 2],CI$3)</f>
        <v>0</v>
      </c>
      <c r="CK6" s="17" t="s">
        <v>93</v>
      </c>
      <c r="CL6" s="19">
        <f>SUMIFS(Table16[Team 2 GD],Table16[Team 2],$BC6,Table16[Team 1],CL$3)+SUMIFS(Table16[Team 1 GD],Table16[Team 1],$BC6,Table16[Team 2],CL$3)</f>
        <v>0</v>
      </c>
      <c r="CM6" s="19">
        <f>SUMIFS(Table16[Team 2 GD],Table16[Team 2],$BC6,Table16[Team 1],CM$3)+SUMIFS(Table16[Team 1 GD],Table16[Team 1],$BC6,Table16[Team 2],CM$3)</f>
        <v>0</v>
      </c>
      <c r="CN6" s="19">
        <f>SUMIFS(Table16[Team 2 GD],Table16[Team 2],$BC6,Table16[Team 1],CN$3)+SUMIFS(Table16[Team 1 GD],Table16[Team 1],$BC6,Table16[Team 2],CN$3)</f>
        <v>0</v>
      </c>
      <c r="CO6" s="19">
        <f>SUMIFS(Table16[Team 2 GD],Table16[Team 2],$BC6,Table16[Team 1],CO$3)+SUMIFS(Table16[Team 1 GD],Table16[Team 1],$BC6,Table16[Team 2],CO$3)</f>
        <v>0</v>
      </c>
      <c r="CP6" s="19">
        <f>SUMIFS(Table16[Team 2 GD],Table16[Team 2],$BC6,Table16[Team 1],CP$3)+SUMIFS(Table16[Team 1 GD],Table16[Team 1],$BC6,Table16[Team 2],CP$3)</f>
        <v>0</v>
      </c>
      <c r="CQ6" s="19">
        <f>SUMIFS(Table16[Team 2 GD],Table16[Team 2],$BC6,Table16[Team 1],CQ$3)+SUMIFS(Table16[Team 1 GD],Table16[Team 1],$BC6,Table16[Team 2],CQ$3)</f>
        <v>0</v>
      </c>
      <c r="CR6" s="19">
        <f>SUMIFS(Table16[Team 2 GD],Table16[Team 2],$BC6,Table16[Team 1],CR$3)+SUMIFS(Table16[Team 1 GD],Table16[Team 1],$BC6,Table16[Team 2],CR$3)</f>
        <v>0</v>
      </c>
      <c r="CS6" s="19">
        <f>SUMIFS(Table16[Team 2 GD],Table16[Team 2],$BC6,Table16[Team 1],CS$3)+SUMIFS(Table16[Team 1 GD],Table16[Team 1],$BC6,Table16[Team 2],CS$3)</f>
        <v>0</v>
      </c>
      <c r="CT6" s="19">
        <f>SUMIFS(Table16[Team 2 GD],Table16[Team 2],$BC6,Table16[Team 1],CT$3)+SUMIFS(Table16[Team 1 GD],Table16[Team 1],$BC6,Table16[Team 2],CT$3)</f>
        <v>0</v>
      </c>
      <c r="CU6" s="19">
        <f>SUMIFS(Table16[Team 2 GD],Table16[Team 2],$BC6,Table16[Team 1],CU$3)+SUMIFS(Table16[Team 1 GD],Table16[Team 1],$BC6,Table16[Team 2],CU$3)</f>
        <v>0</v>
      </c>
      <c r="CV6" s="19">
        <f>SUMIFS(Table16[Team 2 GD],Table16[Team 2],$BC6,Table16[Team 1],CV$3)+SUMIFS(Table16[Team 1 GD],Table16[Team 1],$BC6,Table16[Team 2],CV$3)</f>
        <v>0</v>
      </c>
      <c r="CW6" s="19">
        <f>SUMIFS(Table16[Team 2 GD],Table16[Team 2],$BC6,Table16[Team 1],CW$3)+SUMIFS(Table16[Team 1 GD],Table16[Team 1],$BC6,Table16[Team 2],CW$3)</f>
        <v>0</v>
      </c>
      <c r="CX6" s="19">
        <f>SUMIFS(Table16[Team 2 GD],Table16[Team 2],$BC6,Table16[Team 1],CX$3)+SUMIFS(Table16[Team 1 GD],Table16[Team 1],$BC6,Table16[Team 2],CX$3)</f>
        <v>0</v>
      </c>
      <c r="CY6" s="19">
        <f>SUMIFS(Table16[Team 2 GD],Table16[Team 2],$BC6,Table16[Team 1],CY$3)+SUMIFS(Table16[Team 1 GD],Table16[Team 1],$BC6,Table16[Team 2],CY$3)</f>
        <v>0</v>
      </c>
      <c r="CZ6" s="19">
        <f>SUMIFS(Table16[Team 2 GD],Table16[Team 2],$BC6,Table16[Team 1],CZ$3)+SUMIFS(Table16[Team 1 GD],Table16[Team 1],$BC6,Table16[Team 2],CZ$3)</f>
        <v>0</v>
      </c>
      <c r="DA6" s="19">
        <f>SUMIFS(Table16[Team 2 GD],Table16[Team 2],$BC6,Table16[Team 1],DA$3)+SUMIFS(Table16[Team 1 GD],Table16[Team 1],$BC6,Table16[Team 2],DA$3)</f>
        <v>0</v>
      </c>
      <c r="DB6" s="19">
        <f>SUMIFS(Table16[Team 2 GD],Table16[Team 2],$BC6,Table16[Team 1],DB$3)+SUMIFS(Table16[Team 1 GD],Table16[Team 1],$BC6,Table16[Team 2],DB$3)</f>
        <v>0</v>
      </c>
      <c r="DC6" s="19">
        <f>SUMIFS(Table16[Team 2 GD],Table16[Team 2],$BC6,Table16[Team 1],DC$3)+SUMIFS(Table16[Team 1 GD],Table16[Team 1],$BC6,Table16[Team 2],DC$3)</f>
        <v>0</v>
      </c>
      <c r="DD6" s="19">
        <f>SUMIFS(Table16[Team 2 GD],Table16[Team 2],$BC6,Table16[Team 1],DD$3)+SUMIFS(Table16[Team 1 GD],Table16[Team 1],$BC6,Table16[Team 2],DD$3)</f>
        <v>0</v>
      </c>
      <c r="DE6" s="19">
        <f>SUMIFS(Table16[Team 2 GD],Table16[Team 2],$BC6,Table16[Team 1],DE$3)+SUMIFS(Table16[Team 1 GD],Table16[Team 1],$BC6,Table16[Team 2],DE$3)</f>
        <v>0</v>
      </c>
      <c r="DF6" s="19">
        <f>SUMIFS(Table16[Team 2 GD],Table16[Team 2],$BC6,Table16[Team 1],DF$3)+SUMIFS(Table16[Team 1 GD],Table16[Team 1],$BC6,Table16[Team 2],DF$3)</f>
        <v>0</v>
      </c>
      <c r="DG6" s="19">
        <f>SUMIFS(Table16[Team 2 GD],Table16[Team 2],$BC6,Table16[Team 1],DG$3)+SUMIFS(Table16[Team 1 GD],Table16[Team 1],$BC6,Table16[Team 2],DG$3)</f>
        <v>0</v>
      </c>
      <c r="DH6" s="19">
        <f>SUMIFS(Table16[Team 2 GD],Table16[Team 2],$BC6,Table16[Team 1],DH$3)+SUMIFS(Table16[Team 1 GD],Table16[Team 1],$BC6,Table16[Team 2],DH$3)</f>
        <v>0</v>
      </c>
      <c r="DI6" s="19">
        <f>SUMIFS(Table16[Team 2 GD],Table16[Team 2],$BC6,Table16[Team 1],DI$3)+SUMIFS(Table16[Team 1 GD],Table16[Team 1],$BC6,Table16[Team 2],DI$3)</f>
        <v>0</v>
      </c>
      <c r="DJ6" s="19">
        <f>SUMIFS(Table16[Team 2 GD],Table16[Team 2],$BC6,Table16[Team 1],DJ$3)+SUMIFS(Table16[Team 1 GD],Table16[Team 1],$BC6,Table16[Team 2],DJ$3)</f>
        <v>0</v>
      </c>
      <c r="DK6" s="19">
        <f>SUMIFS(Table16[Team 2 GD],Table16[Team 2],$BC6,Table16[Team 1],DK$3)+SUMIFS(Table16[Team 1 GD],Table16[Team 1],$BC6,Table16[Team 2],DK$3)</f>
        <v>0</v>
      </c>
      <c r="DL6" s="19">
        <f>SUMIFS(Table16[Team 2 GD],Table16[Team 2],$BC6,Table16[Team 1],DL$3)+SUMIFS(Table16[Team 1 GD],Table16[Team 1],$BC6,Table16[Team 2],DL$3)</f>
        <v>0</v>
      </c>
      <c r="DM6" s="19">
        <f>SUMIFS(Table16[Team 2 GD],Table16[Team 2],$BC6,Table16[Team 1],DM$3)+SUMIFS(Table16[Team 1 GD],Table16[Team 1],$BC6,Table16[Team 2],DM$3)</f>
        <v>0</v>
      </c>
      <c r="DN6" s="19">
        <f>SUMIFS(Table16[Team 2 GD],Table16[Team 2],$BC6,Table16[Team 1],DN$3)+SUMIFS(Table16[Team 1 GD],Table16[Team 1],$BC6,Table16[Team 2],DN$3)</f>
        <v>0</v>
      </c>
      <c r="DO6" s="19">
        <f>SUMIFS(Table16[Team 2 GD],Table16[Team 2],$BC6,Table16[Team 1],DO$3)+SUMIFS(Table16[Team 1 GD],Table16[Team 1],$BC6,Table16[Team 2],DO$3)</f>
        <v>0</v>
      </c>
      <c r="DP6" s="19">
        <f>SUMIFS(Table16[Team 2 GD],Table16[Team 2],$BC6,Table16[Team 1],DP$3)+SUMIFS(Table16[Team 1 GD],Table16[Team 1],$BC6,Table16[Team 2],DP$3)</f>
        <v>0</v>
      </c>
      <c r="DQ6" s="19">
        <f>SUMIFS(Table16[Team 2 GD],Table16[Team 2],$BC6,Table16[Team 1],DQ$3)+SUMIFS(Table16[Team 1 GD],Table16[Team 1],$BC6,Table16[Team 2],DQ$3)</f>
        <v>0</v>
      </c>
      <c r="DS6" s="17" t="s">
        <v>93</v>
      </c>
      <c r="DT6" s="19">
        <f>SUMIFS(Table16[Team 2 Goals],Table16[Team 2],$BC6,Table16[Team 1],DT$3)+SUMIFS(Table16[Team 1 Goals],Table16[Team 1],$BC6,Table16[Team 2],DT$3)</f>
        <v>0</v>
      </c>
      <c r="DU6" s="19">
        <f>SUMIFS(Table16[Team 2 Goals],Table16[Team 2],$BC6,Table16[Team 1],DU$3)+SUMIFS(Table16[Team 1 Goals],Table16[Team 1],$BC6,Table16[Team 2],DU$3)</f>
        <v>0</v>
      </c>
      <c r="DV6" s="19">
        <f>SUMIFS(Table16[Team 2 Goals],Table16[Team 2],$BC6,Table16[Team 1],DV$3)+SUMIFS(Table16[Team 1 Goals],Table16[Team 1],$BC6,Table16[Team 2],DV$3)</f>
        <v>0</v>
      </c>
      <c r="DW6" s="19">
        <f>SUMIFS(Table16[Team 2 Goals],Table16[Team 2],$BC6,Table16[Team 1],DW$3)+SUMIFS(Table16[Team 1 Goals],Table16[Team 1],$BC6,Table16[Team 2],DW$3)</f>
        <v>0</v>
      </c>
      <c r="DX6" s="19">
        <f>SUMIFS(Table16[Team 2 Goals],Table16[Team 2],$BC6,Table16[Team 1],DX$3)+SUMIFS(Table16[Team 1 Goals],Table16[Team 1],$BC6,Table16[Team 2],DX$3)</f>
        <v>0</v>
      </c>
      <c r="DY6" s="19">
        <f>SUMIFS(Table16[Team 2 Goals],Table16[Team 2],$BC6,Table16[Team 1],DY$3)+SUMIFS(Table16[Team 1 Goals],Table16[Team 1],$BC6,Table16[Team 2],DY$3)</f>
        <v>0</v>
      </c>
      <c r="DZ6" s="19">
        <f>SUMIFS(Table16[Team 2 Goals],Table16[Team 2],$BC6,Table16[Team 1],DZ$3)+SUMIFS(Table16[Team 1 Goals],Table16[Team 1],$BC6,Table16[Team 2],DZ$3)</f>
        <v>0</v>
      </c>
      <c r="EA6" s="19">
        <f>SUMIFS(Table16[Team 2 Goals],Table16[Team 2],$BC6,Table16[Team 1],EA$3)+SUMIFS(Table16[Team 1 Goals],Table16[Team 1],$BC6,Table16[Team 2],EA$3)</f>
        <v>0</v>
      </c>
      <c r="EB6" s="19">
        <f>SUMIFS(Table16[Team 2 Goals],Table16[Team 2],$BC6,Table16[Team 1],EB$3)+SUMIFS(Table16[Team 1 Goals],Table16[Team 1],$BC6,Table16[Team 2],EB$3)</f>
        <v>0</v>
      </c>
      <c r="EC6" s="19">
        <f>SUMIFS(Table16[Team 2 Goals],Table16[Team 2],$BC6,Table16[Team 1],EC$3)+SUMIFS(Table16[Team 1 Goals],Table16[Team 1],$BC6,Table16[Team 2],EC$3)</f>
        <v>0</v>
      </c>
      <c r="ED6" s="19">
        <f>SUMIFS(Table16[Team 2 Goals],Table16[Team 2],$BC6,Table16[Team 1],ED$3)+SUMIFS(Table16[Team 1 Goals],Table16[Team 1],$BC6,Table16[Team 2],ED$3)</f>
        <v>0</v>
      </c>
      <c r="EE6" s="19">
        <f>SUMIFS(Table16[Team 2 Goals],Table16[Team 2],$BC6,Table16[Team 1],EE$3)+SUMIFS(Table16[Team 1 Goals],Table16[Team 1],$BC6,Table16[Team 2],EE$3)</f>
        <v>0</v>
      </c>
      <c r="EF6" s="19">
        <f>SUMIFS(Table16[Team 2 Goals],Table16[Team 2],$BC6,Table16[Team 1],EF$3)+SUMIFS(Table16[Team 1 Goals],Table16[Team 1],$BC6,Table16[Team 2],EF$3)</f>
        <v>0</v>
      </c>
      <c r="EG6" s="19">
        <f>SUMIFS(Table16[Team 2 Goals],Table16[Team 2],$BC6,Table16[Team 1],EG$3)+SUMIFS(Table16[Team 1 Goals],Table16[Team 1],$BC6,Table16[Team 2],EG$3)</f>
        <v>0</v>
      </c>
      <c r="EH6" s="19">
        <f>SUMIFS(Table16[Team 2 Goals],Table16[Team 2],$BC6,Table16[Team 1],EH$3)+SUMIFS(Table16[Team 1 Goals],Table16[Team 1],$BC6,Table16[Team 2],EH$3)</f>
        <v>0</v>
      </c>
      <c r="EI6" s="19">
        <f>SUMIFS(Table16[Team 2 Goals],Table16[Team 2],$BC6,Table16[Team 1],EI$3)+SUMIFS(Table16[Team 1 Goals],Table16[Team 1],$BC6,Table16[Team 2],EI$3)</f>
        <v>0</v>
      </c>
      <c r="EJ6" s="19">
        <f>SUMIFS(Table16[Team 2 Goals],Table16[Team 2],$BC6,Table16[Team 1],EJ$3)+SUMIFS(Table16[Team 1 Goals],Table16[Team 1],$BC6,Table16[Team 2],EJ$3)</f>
        <v>0</v>
      </c>
      <c r="EK6" s="19">
        <f>SUMIFS(Table16[Team 2 Goals],Table16[Team 2],$BC6,Table16[Team 1],EK$3)+SUMIFS(Table16[Team 1 Goals],Table16[Team 1],$BC6,Table16[Team 2],EK$3)</f>
        <v>0</v>
      </c>
      <c r="EL6" s="19">
        <f>SUMIFS(Table16[Team 2 Goals],Table16[Team 2],$BC6,Table16[Team 1],EL$3)+SUMIFS(Table16[Team 1 Goals],Table16[Team 1],$BC6,Table16[Team 2],EL$3)</f>
        <v>0</v>
      </c>
      <c r="EM6" s="19">
        <f>SUMIFS(Table16[Team 2 Goals],Table16[Team 2],$BC6,Table16[Team 1],EM$3)+SUMIFS(Table16[Team 1 Goals],Table16[Team 1],$BC6,Table16[Team 2],EM$3)</f>
        <v>0</v>
      </c>
      <c r="EN6" s="19">
        <f>SUMIFS(Table16[Team 2 Goals],Table16[Team 2],$BC6,Table16[Team 1],EN$3)+SUMIFS(Table16[Team 1 Goals],Table16[Team 1],$BC6,Table16[Team 2],EN$3)</f>
        <v>0</v>
      </c>
      <c r="EO6" s="19">
        <f>SUMIFS(Table16[Team 2 Goals],Table16[Team 2],$BC6,Table16[Team 1],EO$3)+SUMIFS(Table16[Team 1 Goals],Table16[Team 1],$BC6,Table16[Team 2],EO$3)</f>
        <v>0</v>
      </c>
      <c r="EP6" s="19">
        <f>SUMIFS(Table16[Team 2 Goals],Table16[Team 2],$BC6,Table16[Team 1],EP$3)+SUMIFS(Table16[Team 1 Goals],Table16[Team 1],$BC6,Table16[Team 2],EP$3)</f>
        <v>0</v>
      </c>
      <c r="EQ6" s="19">
        <f>SUMIFS(Table16[Team 2 Goals],Table16[Team 2],$BC6,Table16[Team 1],EQ$3)+SUMIFS(Table16[Team 1 Goals],Table16[Team 1],$BC6,Table16[Team 2],EQ$3)</f>
        <v>0</v>
      </c>
      <c r="ER6" s="19">
        <f>SUMIFS(Table16[Team 2 Goals],Table16[Team 2],$BC6,Table16[Team 1],ER$3)+SUMIFS(Table16[Team 1 Goals],Table16[Team 1],$BC6,Table16[Team 2],ER$3)</f>
        <v>0</v>
      </c>
      <c r="ES6" s="19">
        <f>SUMIFS(Table16[Team 2 Goals],Table16[Team 2],$BC6,Table16[Team 1],ES$3)+SUMIFS(Table16[Team 1 Goals],Table16[Team 1],$BC6,Table16[Team 2],ES$3)</f>
        <v>0</v>
      </c>
      <c r="ET6" s="19">
        <f>SUMIFS(Table16[Team 2 Goals],Table16[Team 2],$BC6,Table16[Team 1],ET$3)+SUMIFS(Table16[Team 1 Goals],Table16[Team 1],$BC6,Table16[Team 2],ET$3)</f>
        <v>0</v>
      </c>
      <c r="EU6" s="19">
        <f>SUMIFS(Table16[Team 2 Goals],Table16[Team 2],$BC6,Table16[Team 1],EU$3)+SUMIFS(Table16[Team 1 Goals],Table16[Team 1],$BC6,Table16[Team 2],EU$3)</f>
        <v>0</v>
      </c>
      <c r="EV6" s="19">
        <f>SUMIFS(Table16[Team 2 Goals],Table16[Team 2],$BC6,Table16[Team 1],EV$3)+SUMIFS(Table16[Team 1 Goals],Table16[Team 1],$BC6,Table16[Team 2],EV$3)</f>
        <v>0</v>
      </c>
      <c r="EW6" s="19">
        <f>SUMIFS(Table16[Team 2 Goals],Table16[Team 2],$BC6,Table16[Team 1],EW$3)+SUMIFS(Table16[Team 1 Goals],Table16[Team 1],$BC6,Table16[Team 2],EW$3)</f>
        <v>0</v>
      </c>
      <c r="EX6" s="19">
        <f>SUMIFS(Table16[Team 2 Goals],Table16[Team 2],$BC6,Table16[Team 1],EX$3)+SUMIFS(Table16[Team 1 Goals],Table16[Team 1],$BC6,Table16[Team 2],EX$3)</f>
        <v>0</v>
      </c>
      <c r="EY6" s="19">
        <f>SUMIFS(Table16[Team 2 Goals],Table16[Team 2],$BC6,Table16[Team 1],EY$3)+SUMIFS(Table16[Team 1 Goals],Table16[Team 1],$BC6,Table16[Team 2],EY$3)</f>
        <v>0</v>
      </c>
      <c r="FA6" s="72"/>
      <c r="FB6" s="72"/>
    </row>
    <row r="7" spans="1:159" s="17" customFormat="1" ht="30" customHeight="1" x14ac:dyDescent="0.3">
      <c r="A7" s="55">
        <f>A6-3</f>
        <v>-11</v>
      </c>
      <c r="B7" s="5">
        <v>4</v>
      </c>
      <c r="C7" s="5" t="s">
        <v>20</v>
      </c>
      <c r="D7" s="28">
        <v>44886</v>
      </c>
      <c r="E7" s="5" t="s">
        <v>15</v>
      </c>
      <c r="F7" s="29">
        <v>0.91666666666666663</v>
      </c>
      <c r="G7" s="30">
        <f t="shared" si="0"/>
        <v>44886.458333333328</v>
      </c>
      <c r="H7" s="5" t="s">
        <v>7</v>
      </c>
      <c r="I7" s="67"/>
      <c r="J7" s="5" t="str">
        <f>IF(Table16[[#This Row],[SCORE]]="","",IF(O7=P7,"Draw",IF(O7&gt;P7,K7,L7)))</f>
        <v/>
      </c>
      <c r="K7" s="17" t="str">
        <f>IF(Table16[[#This Row],[TEAMS]]="","",LEFT(H7,FIND(" -",H7,1)-1))</f>
        <v>USA</v>
      </c>
      <c r="L7" s="17" t="str">
        <f>IF(Table16[[#This Row],[TEAMS]]="","",MID(H7,FIND("-",H7,1)+2,LEN(H7)-FIND("-",H7,1)+2))</f>
        <v>Wales</v>
      </c>
      <c r="M7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7" s="17" t="str">
        <f>IF(Table16[[#This Row],[Winner]]=Table16[[#This Row],[Team 1]],Table16[[#This Row],[Team 2]],IF(Table16[[#This Row],[Winner]]=Table16[[#This Row],[Team 2]],Table16[[#This Row],[Team 1]],""))</f>
        <v/>
      </c>
      <c r="O7" s="17" t="str">
        <f>IF(Table16[[#This Row],[SCORE]]="","",LEFT(I7,FIND(":",I7,1)-1)*1)</f>
        <v/>
      </c>
      <c r="P7" s="17" t="str">
        <f>IF(Table16[[#This Row],[SCORE]]="","",MID(I7,FIND(":",I7,1)+1,LEN(I7)-FIND(":",I7,1)+1)*1)</f>
        <v/>
      </c>
      <c r="Q7" s="17" t="str">
        <f>IF(OR(Table16[[#This Row],[Team 1 Goals]]="",Table16[[#This Row],[Team 2 Goals]]=""),"",Table16[[#This Row],[Team 1 Goals]]-Table16[[#This Row],[Team 2 Goals]])</f>
        <v/>
      </c>
      <c r="R7" s="17" t="str">
        <f>IF(OR(Table16[[#This Row],[Team 1 Goals]]="",Table16[[#This Row],[Team 2 Goals]]=""),"",Table16[[#This Row],[Team 2 Goals]]-Table16[[#This Row],[Team 1 Goals]])</f>
        <v/>
      </c>
      <c r="S7" s="17" t="str">
        <f>IF(Table16[[#This Row],[SCORE]]="","",IF(Table16[[#This Row],[WINNER / RESULT]]="Draw",1,IF(Table16[[#This Row],[WINNER / RESULT]]=Table16[[#This Row],[Team 1]],3,0)))</f>
        <v/>
      </c>
      <c r="T7" s="17" t="str">
        <f>IF(Table16[[#This Row],[SCORE]]="","",IF(Table16[[#This Row],[WINNER / RESULT]]="Draw",1,IF(Table16[[#This Row],[WINNER / RESULT]]=Table16[[#This Row],[Team 2]],3,0)))</f>
        <v/>
      </c>
      <c r="V7" s="4" t="s">
        <v>14</v>
      </c>
      <c r="Z7" s="4" t="s">
        <v>1</v>
      </c>
      <c r="AA7" s="46">
        <v>2</v>
      </c>
      <c r="AB7" s="27" t="str">
        <f ca="1">IFERROR(INDEX(AJ:AJ,MATCH("2"&amp;Z7,AT:AT,0),1),"")</f>
        <v>Netherlands</v>
      </c>
      <c r="AC7" s="27" t="str">
        <f ca="1">IF(AB7="","",VLOOKUP(AB7,AJ:AO,2,FALSE)&amp;"-"&amp;VLOOKUP(AB7,AJ:AO,3,FALSE)&amp;"-"&amp;VLOOKUP(AB7,AJ:AO,4,FALSE))</f>
        <v>0-0-0</v>
      </c>
      <c r="AD7" s="27">
        <f ca="1">IF(AB7="","",VLOOKUP(AB7,AJ:AQ,8,FALSE))</f>
        <v>0</v>
      </c>
      <c r="AE7" s="47">
        <f ca="1">IF(AB7="","",VLOOKUP(AB7,AJ:AT,5,FALSE))</f>
        <v>0</v>
      </c>
      <c r="AI7" s="17" t="s">
        <v>1</v>
      </c>
      <c r="AJ7" s="17" t="s">
        <v>66</v>
      </c>
      <c r="AK7" s="17">
        <f>COUNTIF(Table16[Winner],AJ7)</f>
        <v>0</v>
      </c>
      <c r="AL7" s="17">
        <f>COUNTIFS(Table16[Team 2],AJ7,Table16[WINNER / RESULT],"Draw")+COUNTIFS(Table16[Team 1],AJ7,Table16[WINNER / RESULT],"Draw")</f>
        <v>0</v>
      </c>
      <c r="AM7" s="17">
        <f>COUNTIF(Table16[Loser],AJ7)</f>
        <v>0</v>
      </c>
      <c r="AN7" s="17">
        <f>AL7+(3*AK7)</f>
        <v>0</v>
      </c>
      <c r="AO7" s="17">
        <f>SUMIFS(Table16[Team 1 Goals],Table16[Team 1],AJ7)+SUMIFS(Table16[Team 2 Goals],Table16[Team 2],AJ7)</f>
        <v>0</v>
      </c>
      <c r="AP7" s="17">
        <f>SUMIFS(Table16[Team 2 Goals],Table16[Team 1],AJ7)+SUMIFS(Table16[Team 1 Goals],Table16[Team 2],AJ7)</f>
        <v>0</v>
      </c>
      <c r="AQ7" s="17">
        <f>AO7-AP7</f>
        <v>0</v>
      </c>
      <c r="AR7" s="17">
        <f ca="1">RANK(BA7,$BA$4:$BA$7,1)</f>
        <v>4</v>
      </c>
      <c r="AS7" s="17" t="str">
        <f t="shared" si="1"/>
        <v/>
      </c>
      <c r="AT7" s="17" t="str">
        <f ca="1">IF(AS7="",AR7&amp;AI7,AS7&amp;AI7)</f>
        <v>4A</v>
      </c>
      <c r="AU7" s="17">
        <f>RANK(AN7,AN4:AN7)+(RANK(AQ7,AQ4:AQ7)/10)+(RANK(AO7,AO4:AO7)/100)</f>
        <v>1.1100000000000001</v>
      </c>
      <c r="AV7" s="17">
        <f>RANK(AU7,$AU$4:$AU$7,1)</f>
        <v>1</v>
      </c>
      <c r="AW7" s="17" cm="1">
        <f t="array" aca="1" ref="AW7" ca="1">SUMPRODUCT((OFFSET($BD$3:$CI$3,MATCH($AJ7,$BC$4:$BC$35,0),0))*((IF($AV5=$AV7,$BD$3:$CI$3=$AJ5,0))+(IF($AV4=$AV7,$BD$3:$CI$3=$AJ4,0))+(IF($AV6=$AV7,$BD$3:$CI$3=$AJ6,0))))</f>
        <v>0</v>
      </c>
      <c r="AX7" s="17" cm="1">
        <f t="array" aca="1" ref="AX7" ca="1">SUMPRODUCT((OFFSET($CL$3:$DQ$3,MATCH($AJ7,$CK$4:$CK$35,0),0))*((IF($AV5=$AV7,$CL$3:$DQ$3=$AJ5,0))+(IF($AV4=$AV7,$CL$3:$DQ$3=$AJ4,0))+(IF($AV6=$AV7,$CL$3:$DQ$3=$AJ6,0))))</f>
        <v>0</v>
      </c>
      <c r="AY7" s="17" cm="1">
        <f t="array" aca="1" ref="AY7" ca="1">SUMPRODUCT((OFFSET($DT$3:$EY$3,MATCH($AJ7,$DS$4:$DS$35,0),0))*((IF($AV5=$AV7,$DT$3:$EY$3=$AJ5,0))+(IF($AV4=$AV7,$DT$3:$EY$3=$AJ4,0))+(IF($AV6=$AV7,$DT$3:$EY$3=$AJ6,0))))</f>
        <v>0</v>
      </c>
      <c r="AZ7" s="17">
        <f ca="1">(AW7/1000)+(AX7/10000)+(AY7/100000)+(ROW(AY4)/10000000)</f>
        <v>3.9999999999999998E-7</v>
      </c>
      <c r="BA7" s="17">
        <f ca="1">+AU7-AZ7</f>
        <v>1.1099996000000001</v>
      </c>
      <c r="BC7" s="17" t="s">
        <v>94</v>
      </c>
      <c r="BD7" s="19">
        <f>SUMIFS(Table16[Team 2 Points],Table16[Team 2],$BC7,Table16[Team 1],BD$3)+SUMIFS(Table16[Team 1 Points],Table16[Team 1],$BC7,Table16[Team 2],BD$3)</f>
        <v>0</v>
      </c>
      <c r="BE7" s="19">
        <f>SUMIFS(Table16[Team 2 Points],Table16[Team 2],$BC7,Table16[Team 1],BE$3)+SUMIFS(Table16[Team 1 Points],Table16[Team 1],$BC7,Table16[Team 2],BE$3)</f>
        <v>0</v>
      </c>
      <c r="BF7" s="19">
        <f>SUMIFS(Table16[Team 2 Points],Table16[Team 2],$BC7,Table16[Team 1],BF$3)+SUMIFS(Table16[Team 1 Points],Table16[Team 1],$BC7,Table16[Team 2],BF$3)</f>
        <v>0</v>
      </c>
      <c r="BG7" s="19">
        <f>SUMIFS(Table16[Team 2 Points],Table16[Team 2],$BC7,Table16[Team 1],BG$3)+SUMIFS(Table16[Team 1 Points],Table16[Team 1],$BC7,Table16[Team 2],BG$3)</f>
        <v>0</v>
      </c>
      <c r="BH7" s="19">
        <f>SUMIFS(Table16[Team 2 Points],Table16[Team 2],$BC7,Table16[Team 1],BH$3)+SUMIFS(Table16[Team 1 Points],Table16[Team 1],$BC7,Table16[Team 2],BH$3)</f>
        <v>0</v>
      </c>
      <c r="BI7" s="19">
        <f>SUMIFS(Table16[Team 2 Points],Table16[Team 2],$BC7,Table16[Team 1],BI$3)+SUMIFS(Table16[Team 1 Points],Table16[Team 1],$BC7,Table16[Team 2],BI$3)</f>
        <v>0</v>
      </c>
      <c r="BJ7" s="19">
        <f>SUMIFS(Table16[Team 2 Points],Table16[Team 2],$BC7,Table16[Team 1],BJ$3)+SUMIFS(Table16[Team 1 Points],Table16[Team 1],$BC7,Table16[Team 2],BJ$3)</f>
        <v>0</v>
      </c>
      <c r="BK7" s="19">
        <f>SUMIFS(Table16[Team 2 Points],Table16[Team 2],$BC7,Table16[Team 1],BK$3)+SUMIFS(Table16[Team 1 Points],Table16[Team 1],$BC7,Table16[Team 2],BK$3)</f>
        <v>0</v>
      </c>
      <c r="BL7" s="19">
        <f>SUMIFS(Table16[Team 2 Points],Table16[Team 2],$BC7,Table16[Team 1],BL$3)+SUMIFS(Table16[Team 1 Points],Table16[Team 1],$BC7,Table16[Team 2],BL$3)</f>
        <v>0</v>
      </c>
      <c r="BM7" s="19">
        <f>SUMIFS(Table16[Team 2 Points],Table16[Team 2],$BC7,Table16[Team 1],BM$3)+SUMIFS(Table16[Team 1 Points],Table16[Team 1],$BC7,Table16[Team 2],BM$3)</f>
        <v>0</v>
      </c>
      <c r="BN7" s="19">
        <f>SUMIFS(Table16[Team 2 Points],Table16[Team 2],$BC7,Table16[Team 1],BN$3)+SUMIFS(Table16[Team 1 Points],Table16[Team 1],$BC7,Table16[Team 2],BN$3)</f>
        <v>0</v>
      </c>
      <c r="BO7" s="19">
        <f>SUMIFS(Table16[Team 2 Points],Table16[Team 2],$BC7,Table16[Team 1],BO$3)+SUMIFS(Table16[Team 1 Points],Table16[Team 1],$BC7,Table16[Team 2],BO$3)</f>
        <v>0</v>
      </c>
      <c r="BP7" s="19">
        <f>SUMIFS(Table16[Team 2 Points],Table16[Team 2],$BC7,Table16[Team 1],BP$3)+SUMIFS(Table16[Team 1 Points],Table16[Team 1],$BC7,Table16[Team 2],BP$3)</f>
        <v>0</v>
      </c>
      <c r="BQ7" s="19">
        <f>SUMIFS(Table16[Team 2 Points],Table16[Team 2],$BC7,Table16[Team 1],BQ$3)+SUMIFS(Table16[Team 1 Points],Table16[Team 1],$BC7,Table16[Team 2],BQ$3)</f>
        <v>0</v>
      </c>
      <c r="BR7" s="19">
        <f>SUMIFS(Table16[Team 2 Points],Table16[Team 2],$BC7,Table16[Team 1],BR$3)+SUMIFS(Table16[Team 1 Points],Table16[Team 1],$BC7,Table16[Team 2],BR$3)</f>
        <v>0</v>
      </c>
      <c r="BS7" s="19">
        <f>SUMIFS(Table16[Team 2 Points],Table16[Team 2],$BC7,Table16[Team 1],BS$3)+SUMIFS(Table16[Team 1 Points],Table16[Team 1],$BC7,Table16[Team 2],BS$3)</f>
        <v>0</v>
      </c>
      <c r="BT7" s="19">
        <f>SUMIFS(Table16[Team 2 Points],Table16[Team 2],$BC7,Table16[Team 1],BT$3)+SUMIFS(Table16[Team 1 Points],Table16[Team 1],$BC7,Table16[Team 2],BT$3)</f>
        <v>0</v>
      </c>
      <c r="BU7" s="19">
        <f>SUMIFS(Table16[Team 2 Points],Table16[Team 2],$BC7,Table16[Team 1],BU$3)+SUMIFS(Table16[Team 1 Points],Table16[Team 1],$BC7,Table16[Team 2],BU$3)</f>
        <v>0</v>
      </c>
      <c r="BV7" s="19">
        <f>SUMIFS(Table16[Team 2 Points],Table16[Team 2],$BC7,Table16[Team 1],BV$3)+SUMIFS(Table16[Team 1 Points],Table16[Team 1],$BC7,Table16[Team 2],BV$3)</f>
        <v>0</v>
      </c>
      <c r="BW7" s="19">
        <f>SUMIFS(Table16[Team 2 Points],Table16[Team 2],$BC7,Table16[Team 1],BW$3)+SUMIFS(Table16[Team 1 Points],Table16[Team 1],$BC7,Table16[Team 2],BW$3)</f>
        <v>0</v>
      </c>
      <c r="BX7" s="19">
        <f>SUMIFS(Table16[Team 2 Points],Table16[Team 2],$BC7,Table16[Team 1],BX$3)+SUMIFS(Table16[Team 1 Points],Table16[Team 1],$BC7,Table16[Team 2],BX$3)</f>
        <v>0</v>
      </c>
      <c r="BY7" s="19">
        <f>SUMIFS(Table16[Team 2 Points],Table16[Team 2],$BC7,Table16[Team 1],BY$3)+SUMIFS(Table16[Team 1 Points],Table16[Team 1],$BC7,Table16[Team 2],BY$3)</f>
        <v>0</v>
      </c>
      <c r="BZ7" s="19">
        <f>SUMIFS(Table16[Team 2 Points],Table16[Team 2],$BC7,Table16[Team 1],BZ$3)+SUMIFS(Table16[Team 1 Points],Table16[Team 1],$BC7,Table16[Team 2],BZ$3)</f>
        <v>0</v>
      </c>
      <c r="CA7" s="19">
        <f>SUMIFS(Table16[Team 2 Points],Table16[Team 2],$BC7,Table16[Team 1],CA$3)+SUMIFS(Table16[Team 1 Points],Table16[Team 1],$BC7,Table16[Team 2],CA$3)</f>
        <v>0</v>
      </c>
      <c r="CB7" s="19">
        <f>SUMIFS(Table16[Team 2 Points],Table16[Team 2],$BC7,Table16[Team 1],CB$3)+SUMIFS(Table16[Team 1 Points],Table16[Team 1],$BC7,Table16[Team 2],CB$3)</f>
        <v>0</v>
      </c>
      <c r="CC7" s="19">
        <f>SUMIFS(Table16[Team 2 Points],Table16[Team 2],$BC7,Table16[Team 1],CC$3)+SUMIFS(Table16[Team 1 Points],Table16[Team 1],$BC7,Table16[Team 2],CC$3)</f>
        <v>0</v>
      </c>
      <c r="CD7" s="19">
        <f>SUMIFS(Table16[Team 2 Points],Table16[Team 2],$BC7,Table16[Team 1],CD$3)+SUMIFS(Table16[Team 1 Points],Table16[Team 1],$BC7,Table16[Team 2],CD$3)</f>
        <v>0</v>
      </c>
      <c r="CE7" s="19">
        <f>SUMIFS(Table16[Team 2 Points],Table16[Team 2],$BC7,Table16[Team 1],CE$3)+SUMIFS(Table16[Team 1 Points],Table16[Team 1],$BC7,Table16[Team 2],CE$3)</f>
        <v>0</v>
      </c>
      <c r="CF7" s="19">
        <f>SUMIFS(Table16[Team 2 Points],Table16[Team 2],$BC7,Table16[Team 1],CF$3)+SUMIFS(Table16[Team 1 Points],Table16[Team 1],$BC7,Table16[Team 2],CF$3)</f>
        <v>0</v>
      </c>
      <c r="CG7" s="19">
        <f>SUMIFS(Table16[Team 2 Points],Table16[Team 2],$BC7,Table16[Team 1],CG$3)+SUMIFS(Table16[Team 1 Points],Table16[Team 1],$BC7,Table16[Team 2],CG$3)</f>
        <v>0</v>
      </c>
      <c r="CH7" s="19">
        <f>SUMIFS(Table16[Team 2 Points],Table16[Team 2],$BC7,Table16[Team 1],CH$3)+SUMIFS(Table16[Team 1 Points],Table16[Team 1],$BC7,Table16[Team 2],CH$3)</f>
        <v>0</v>
      </c>
      <c r="CI7" s="19">
        <f>SUMIFS(Table16[Team 2 Points],Table16[Team 2],$BC7,Table16[Team 1],CI$3)+SUMIFS(Table16[Team 1 Points],Table16[Team 1],$BC7,Table16[Team 2],CI$3)</f>
        <v>0</v>
      </c>
      <c r="CK7" s="17" t="s">
        <v>94</v>
      </c>
      <c r="CL7" s="19">
        <f>SUMIFS(Table16[Team 2 GD],Table16[Team 2],$BC7,Table16[Team 1],CL$3)+SUMIFS(Table16[Team 1 GD],Table16[Team 1],$BC7,Table16[Team 2],CL$3)</f>
        <v>0</v>
      </c>
      <c r="CM7" s="19">
        <f>SUMIFS(Table16[Team 2 GD],Table16[Team 2],$BC7,Table16[Team 1],CM$3)+SUMIFS(Table16[Team 1 GD],Table16[Team 1],$BC7,Table16[Team 2],CM$3)</f>
        <v>0</v>
      </c>
      <c r="CN7" s="19">
        <f>SUMIFS(Table16[Team 2 GD],Table16[Team 2],$BC7,Table16[Team 1],CN$3)+SUMIFS(Table16[Team 1 GD],Table16[Team 1],$BC7,Table16[Team 2],CN$3)</f>
        <v>0</v>
      </c>
      <c r="CO7" s="19">
        <f>SUMIFS(Table16[Team 2 GD],Table16[Team 2],$BC7,Table16[Team 1],CO$3)+SUMIFS(Table16[Team 1 GD],Table16[Team 1],$BC7,Table16[Team 2],CO$3)</f>
        <v>0</v>
      </c>
      <c r="CP7" s="19">
        <f>SUMIFS(Table16[Team 2 GD],Table16[Team 2],$BC7,Table16[Team 1],CP$3)+SUMIFS(Table16[Team 1 GD],Table16[Team 1],$BC7,Table16[Team 2],CP$3)</f>
        <v>0</v>
      </c>
      <c r="CQ7" s="19">
        <f>SUMIFS(Table16[Team 2 GD],Table16[Team 2],$BC7,Table16[Team 1],CQ$3)+SUMIFS(Table16[Team 1 GD],Table16[Team 1],$BC7,Table16[Team 2],CQ$3)</f>
        <v>0</v>
      </c>
      <c r="CR7" s="19">
        <f>SUMIFS(Table16[Team 2 GD],Table16[Team 2],$BC7,Table16[Team 1],CR$3)+SUMIFS(Table16[Team 1 GD],Table16[Team 1],$BC7,Table16[Team 2],CR$3)</f>
        <v>0</v>
      </c>
      <c r="CS7" s="19">
        <f>SUMIFS(Table16[Team 2 GD],Table16[Team 2],$BC7,Table16[Team 1],CS$3)+SUMIFS(Table16[Team 1 GD],Table16[Team 1],$BC7,Table16[Team 2],CS$3)</f>
        <v>0</v>
      </c>
      <c r="CT7" s="19">
        <f>SUMIFS(Table16[Team 2 GD],Table16[Team 2],$BC7,Table16[Team 1],CT$3)+SUMIFS(Table16[Team 1 GD],Table16[Team 1],$BC7,Table16[Team 2],CT$3)</f>
        <v>0</v>
      </c>
      <c r="CU7" s="19">
        <f>SUMIFS(Table16[Team 2 GD],Table16[Team 2],$BC7,Table16[Team 1],CU$3)+SUMIFS(Table16[Team 1 GD],Table16[Team 1],$BC7,Table16[Team 2],CU$3)</f>
        <v>0</v>
      </c>
      <c r="CV7" s="19">
        <f>SUMIFS(Table16[Team 2 GD],Table16[Team 2],$BC7,Table16[Team 1],CV$3)+SUMIFS(Table16[Team 1 GD],Table16[Team 1],$BC7,Table16[Team 2],CV$3)</f>
        <v>0</v>
      </c>
      <c r="CW7" s="19">
        <f>SUMIFS(Table16[Team 2 GD],Table16[Team 2],$BC7,Table16[Team 1],CW$3)+SUMIFS(Table16[Team 1 GD],Table16[Team 1],$BC7,Table16[Team 2],CW$3)</f>
        <v>0</v>
      </c>
      <c r="CX7" s="19">
        <f>SUMIFS(Table16[Team 2 GD],Table16[Team 2],$BC7,Table16[Team 1],CX$3)+SUMIFS(Table16[Team 1 GD],Table16[Team 1],$BC7,Table16[Team 2],CX$3)</f>
        <v>0</v>
      </c>
      <c r="CY7" s="19">
        <f>SUMIFS(Table16[Team 2 GD],Table16[Team 2],$BC7,Table16[Team 1],CY$3)+SUMIFS(Table16[Team 1 GD],Table16[Team 1],$BC7,Table16[Team 2],CY$3)</f>
        <v>0</v>
      </c>
      <c r="CZ7" s="19">
        <f>SUMIFS(Table16[Team 2 GD],Table16[Team 2],$BC7,Table16[Team 1],CZ$3)+SUMIFS(Table16[Team 1 GD],Table16[Team 1],$BC7,Table16[Team 2],CZ$3)</f>
        <v>0</v>
      </c>
      <c r="DA7" s="19">
        <f>SUMIFS(Table16[Team 2 GD],Table16[Team 2],$BC7,Table16[Team 1],DA$3)+SUMIFS(Table16[Team 1 GD],Table16[Team 1],$BC7,Table16[Team 2],DA$3)</f>
        <v>0</v>
      </c>
      <c r="DB7" s="19">
        <f>SUMIFS(Table16[Team 2 GD],Table16[Team 2],$BC7,Table16[Team 1],DB$3)+SUMIFS(Table16[Team 1 GD],Table16[Team 1],$BC7,Table16[Team 2],DB$3)</f>
        <v>0</v>
      </c>
      <c r="DC7" s="19">
        <f>SUMIFS(Table16[Team 2 GD],Table16[Team 2],$BC7,Table16[Team 1],DC$3)+SUMIFS(Table16[Team 1 GD],Table16[Team 1],$BC7,Table16[Team 2],DC$3)</f>
        <v>0</v>
      </c>
      <c r="DD7" s="19">
        <f>SUMIFS(Table16[Team 2 GD],Table16[Team 2],$BC7,Table16[Team 1],DD$3)+SUMIFS(Table16[Team 1 GD],Table16[Team 1],$BC7,Table16[Team 2],DD$3)</f>
        <v>0</v>
      </c>
      <c r="DE7" s="19">
        <f>SUMIFS(Table16[Team 2 GD],Table16[Team 2],$BC7,Table16[Team 1],DE$3)+SUMIFS(Table16[Team 1 GD],Table16[Team 1],$BC7,Table16[Team 2],DE$3)</f>
        <v>0</v>
      </c>
      <c r="DF7" s="19">
        <f>SUMIFS(Table16[Team 2 GD],Table16[Team 2],$BC7,Table16[Team 1],DF$3)+SUMIFS(Table16[Team 1 GD],Table16[Team 1],$BC7,Table16[Team 2],DF$3)</f>
        <v>0</v>
      </c>
      <c r="DG7" s="19">
        <f>SUMIFS(Table16[Team 2 GD],Table16[Team 2],$BC7,Table16[Team 1],DG$3)+SUMIFS(Table16[Team 1 GD],Table16[Team 1],$BC7,Table16[Team 2],DG$3)</f>
        <v>0</v>
      </c>
      <c r="DH7" s="19">
        <f>SUMIFS(Table16[Team 2 GD],Table16[Team 2],$BC7,Table16[Team 1],DH$3)+SUMIFS(Table16[Team 1 GD],Table16[Team 1],$BC7,Table16[Team 2],DH$3)</f>
        <v>0</v>
      </c>
      <c r="DI7" s="19">
        <f>SUMIFS(Table16[Team 2 GD],Table16[Team 2],$BC7,Table16[Team 1],DI$3)+SUMIFS(Table16[Team 1 GD],Table16[Team 1],$BC7,Table16[Team 2],DI$3)</f>
        <v>0</v>
      </c>
      <c r="DJ7" s="19">
        <f>SUMIFS(Table16[Team 2 GD],Table16[Team 2],$BC7,Table16[Team 1],DJ$3)+SUMIFS(Table16[Team 1 GD],Table16[Team 1],$BC7,Table16[Team 2],DJ$3)</f>
        <v>0</v>
      </c>
      <c r="DK7" s="19">
        <f>SUMIFS(Table16[Team 2 GD],Table16[Team 2],$BC7,Table16[Team 1],DK$3)+SUMIFS(Table16[Team 1 GD],Table16[Team 1],$BC7,Table16[Team 2],DK$3)</f>
        <v>0</v>
      </c>
      <c r="DL7" s="19">
        <f>SUMIFS(Table16[Team 2 GD],Table16[Team 2],$BC7,Table16[Team 1],DL$3)+SUMIFS(Table16[Team 1 GD],Table16[Team 1],$BC7,Table16[Team 2],DL$3)</f>
        <v>0</v>
      </c>
      <c r="DM7" s="19">
        <f>SUMIFS(Table16[Team 2 GD],Table16[Team 2],$BC7,Table16[Team 1],DM$3)+SUMIFS(Table16[Team 1 GD],Table16[Team 1],$BC7,Table16[Team 2],DM$3)</f>
        <v>0</v>
      </c>
      <c r="DN7" s="19">
        <f>SUMIFS(Table16[Team 2 GD],Table16[Team 2],$BC7,Table16[Team 1],DN$3)+SUMIFS(Table16[Team 1 GD],Table16[Team 1],$BC7,Table16[Team 2],DN$3)</f>
        <v>0</v>
      </c>
      <c r="DO7" s="19">
        <f>SUMIFS(Table16[Team 2 GD],Table16[Team 2],$BC7,Table16[Team 1],DO$3)+SUMIFS(Table16[Team 1 GD],Table16[Team 1],$BC7,Table16[Team 2],DO$3)</f>
        <v>0</v>
      </c>
      <c r="DP7" s="19">
        <f>SUMIFS(Table16[Team 2 GD],Table16[Team 2],$BC7,Table16[Team 1],DP$3)+SUMIFS(Table16[Team 1 GD],Table16[Team 1],$BC7,Table16[Team 2],DP$3)</f>
        <v>0</v>
      </c>
      <c r="DQ7" s="19">
        <f>SUMIFS(Table16[Team 2 GD],Table16[Team 2],$BC7,Table16[Team 1],DQ$3)+SUMIFS(Table16[Team 1 GD],Table16[Team 1],$BC7,Table16[Team 2],DQ$3)</f>
        <v>0</v>
      </c>
      <c r="DS7" s="17" t="s">
        <v>94</v>
      </c>
      <c r="DT7" s="19">
        <f>SUMIFS(Table16[Team 2 Goals],Table16[Team 2],$BC7,Table16[Team 1],DT$3)+SUMIFS(Table16[Team 1 Goals],Table16[Team 1],$BC7,Table16[Team 2],DT$3)</f>
        <v>0</v>
      </c>
      <c r="DU7" s="19">
        <f>SUMIFS(Table16[Team 2 Goals],Table16[Team 2],$BC7,Table16[Team 1],DU$3)+SUMIFS(Table16[Team 1 Goals],Table16[Team 1],$BC7,Table16[Team 2],DU$3)</f>
        <v>0</v>
      </c>
      <c r="DV7" s="19">
        <f>SUMIFS(Table16[Team 2 Goals],Table16[Team 2],$BC7,Table16[Team 1],DV$3)+SUMIFS(Table16[Team 1 Goals],Table16[Team 1],$BC7,Table16[Team 2],DV$3)</f>
        <v>0</v>
      </c>
      <c r="DW7" s="19">
        <f>SUMIFS(Table16[Team 2 Goals],Table16[Team 2],$BC7,Table16[Team 1],DW$3)+SUMIFS(Table16[Team 1 Goals],Table16[Team 1],$BC7,Table16[Team 2],DW$3)</f>
        <v>0</v>
      </c>
      <c r="DX7" s="19">
        <f>SUMIFS(Table16[Team 2 Goals],Table16[Team 2],$BC7,Table16[Team 1],DX$3)+SUMIFS(Table16[Team 1 Goals],Table16[Team 1],$BC7,Table16[Team 2],DX$3)</f>
        <v>0</v>
      </c>
      <c r="DY7" s="19">
        <f>SUMIFS(Table16[Team 2 Goals],Table16[Team 2],$BC7,Table16[Team 1],DY$3)+SUMIFS(Table16[Team 1 Goals],Table16[Team 1],$BC7,Table16[Team 2],DY$3)</f>
        <v>0</v>
      </c>
      <c r="DZ7" s="19">
        <f>SUMIFS(Table16[Team 2 Goals],Table16[Team 2],$BC7,Table16[Team 1],DZ$3)+SUMIFS(Table16[Team 1 Goals],Table16[Team 1],$BC7,Table16[Team 2],DZ$3)</f>
        <v>0</v>
      </c>
      <c r="EA7" s="19">
        <f>SUMIFS(Table16[Team 2 Goals],Table16[Team 2],$BC7,Table16[Team 1],EA$3)+SUMIFS(Table16[Team 1 Goals],Table16[Team 1],$BC7,Table16[Team 2],EA$3)</f>
        <v>0</v>
      </c>
      <c r="EB7" s="19">
        <f>SUMIFS(Table16[Team 2 Goals],Table16[Team 2],$BC7,Table16[Team 1],EB$3)+SUMIFS(Table16[Team 1 Goals],Table16[Team 1],$BC7,Table16[Team 2],EB$3)</f>
        <v>0</v>
      </c>
      <c r="EC7" s="19">
        <f>SUMIFS(Table16[Team 2 Goals],Table16[Team 2],$BC7,Table16[Team 1],EC$3)+SUMIFS(Table16[Team 1 Goals],Table16[Team 1],$BC7,Table16[Team 2],EC$3)</f>
        <v>0</v>
      </c>
      <c r="ED7" s="19">
        <f>SUMIFS(Table16[Team 2 Goals],Table16[Team 2],$BC7,Table16[Team 1],ED$3)+SUMIFS(Table16[Team 1 Goals],Table16[Team 1],$BC7,Table16[Team 2],ED$3)</f>
        <v>0</v>
      </c>
      <c r="EE7" s="19">
        <f>SUMIFS(Table16[Team 2 Goals],Table16[Team 2],$BC7,Table16[Team 1],EE$3)+SUMIFS(Table16[Team 1 Goals],Table16[Team 1],$BC7,Table16[Team 2],EE$3)</f>
        <v>0</v>
      </c>
      <c r="EF7" s="19">
        <f>SUMIFS(Table16[Team 2 Goals],Table16[Team 2],$BC7,Table16[Team 1],EF$3)+SUMIFS(Table16[Team 1 Goals],Table16[Team 1],$BC7,Table16[Team 2],EF$3)</f>
        <v>0</v>
      </c>
      <c r="EG7" s="19">
        <f>SUMIFS(Table16[Team 2 Goals],Table16[Team 2],$BC7,Table16[Team 1],EG$3)+SUMIFS(Table16[Team 1 Goals],Table16[Team 1],$BC7,Table16[Team 2],EG$3)</f>
        <v>0</v>
      </c>
      <c r="EH7" s="19">
        <f>SUMIFS(Table16[Team 2 Goals],Table16[Team 2],$BC7,Table16[Team 1],EH$3)+SUMIFS(Table16[Team 1 Goals],Table16[Team 1],$BC7,Table16[Team 2],EH$3)</f>
        <v>0</v>
      </c>
      <c r="EI7" s="19">
        <f>SUMIFS(Table16[Team 2 Goals],Table16[Team 2],$BC7,Table16[Team 1],EI$3)+SUMIFS(Table16[Team 1 Goals],Table16[Team 1],$BC7,Table16[Team 2],EI$3)</f>
        <v>0</v>
      </c>
      <c r="EJ7" s="19">
        <f>SUMIFS(Table16[Team 2 Goals],Table16[Team 2],$BC7,Table16[Team 1],EJ$3)+SUMIFS(Table16[Team 1 Goals],Table16[Team 1],$BC7,Table16[Team 2],EJ$3)</f>
        <v>0</v>
      </c>
      <c r="EK7" s="19">
        <f>SUMIFS(Table16[Team 2 Goals],Table16[Team 2],$BC7,Table16[Team 1],EK$3)+SUMIFS(Table16[Team 1 Goals],Table16[Team 1],$BC7,Table16[Team 2],EK$3)</f>
        <v>0</v>
      </c>
      <c r="EL7" s="19">
        <f>SUMIFS(Table16[Team 2 Goals],Table16[Team 2],$BC7,Table16[Team 1],EL$3)+SUMIFS(Table16[Team 1 Goals],Table16[Team 1],$BC7,Table16[Team 2],EL$3)</f>
        <v>0</v>
      </c>
      <c r="EM7" s="19">
        <f>SUMIFS(Table16[Team 2 Goals],Table16[Team 2],$BC7,Table16[Team 1],EM$3)+SUMIFS(Table16[Team 1 Goals],Table16[Team 1],$BC7,Table16[Team 2],EM$3)</f>
        <v>0</v>
      </c>
      <c r="EN7" s="19">
        <f>SUMIFS(Table16[Team 2 Goals],Table16[Team 2],$BC7,Table16[Team 1],EN$3)+SUMIFS(Table16[Team 1 Goals],Table16[Team 1],$BC7,Table16[Team 2],EN$3)</f>
        <v>0</v>
      </c>
      <c r="EO7" s="19">
        <f>SUMIFS(Table16[Team 2 Goals],Table16[Team 2],$BC7,Table16[Team 1],EO$3)+SUMIFS(Table16[Team 1 Goals],Table16[Team 1],$BC7,Table16[Team 2],EO$3)</f>
        <v>0</v>
      </c>
      <c r="EP7" s="19">
        <f>SUMIFS(Table16[Team 2 Goals],Table16[Team 2],$BC7,Table16[Team 1],EP$3)+SUMIFS(Table16[Team 1 Goals],Table16[Team 1],$BC7,Table16[Team 2],EP$3)</f>
        <v>0</v>
      </c>
      <c r="EQ7" s="19">
        <f>SUMIFS(Table16[Team 2 Goals],Table16[Team 2],$BC7,Table16[Team 1],EQ$3)+SUMIFS(Table16[Team 1 Goals],Table16[Team 1],$BC7,Table16[Team 2],EQ$3)</f>
        <v>0</v>
      </c>
      <c r="ER7" s="19">
        <f>SUMIFS(Table16[Team 2 Goals],Table16[Team 2],$BC7,Table16[Team 1],ER$3)+SUMIFS(Table16[Team 1 Goals],Table16[Team 1],$BC7,Table16[Team 2],ER$3)</f>
        <v>0</v>
      </c>
      <c r="ES7" s="19">
        <f>SUMIFS(Table16[Team 2 Goals],Table16[Team 2],$BC7,Table16[Team 1],ES$3)+SUMIFS(Table16[Team 1 Goals],Table16[Team 1],$BC7,Table16[Team 2],ES$3)</f>
        <v>0</v>
      </c>
      <c r="ET7" s="19">
        <f>SUMIFS(Table16[Team 2 Goals],Table16[Team 2],$BC7,Table16[Team 1],ET$3)+SUMIFS(Table16[Team 1 Goals],Table16[Team 1],$BC7,Table16[Team 2],ET$3)</f>
        <v>0</v>
      </c>
      <c r="EU7" s="19">
        <f>SUMIFS(Table16[Team 2 Goals],Table16[Team 2],$BC7,Table16[Team 1],EU$3)+SUMIFS(Table16[Team 1 Goals],Table16[Team 1],$BC7,Table16[Team 2],EU$3)</f>
        <v>0</v>
      </c>
      <c r="EV7" s="19">
        <f>SUMIFS(Table16[Team 2 Goals],Table16[Team 2],$BC7,Table16[Team 1],EV$3)+SUMIFS(Table16[Team 1 Goals],Table16[Team 1],$BC7,Table16[Team 2],EV$3)</f>
        <v>0</v>
      </c>
      <c r="EW7" s="19">
        <f>SUMIFS(Table16[Team 2 Goals],Table16[Team 2],$BC7,Table16[Team 1],EW$3)+SUMIFS(Table16[Team 1 Goals],Table16[Team 1],$BC7,Table16[Team 2],EW$3)</f>
        <v>0</v>
      </c>
      <c r="EX7" s="19">
        <f>SUMIFS(Table16[Team 2 Goals],Table16[Team 2],$BC7,Table16[Team 1],EX$3)+SUMIFS(Table16[Team 1 Goals],Table16[Team 1],$BC7,Table16[Team 2],EX$3)</f>
        <v>0</v>
      </c>
      <c r="EY7" s="19">
        <f>SUMIFS(Table16[Team 2 Goals],Table16[Team 2],$BC7,Table16[Team 1],EY$3)+SUMIFS(Table16[Team 1 Goals],Table16[Team 1],$BC7,Table16[Team 2],EY$3)</f>
        <v>0</v>
      </c>
      <c r="FA7" s="72"/>
      <c r="FB7" s="72"/>
    </row>
    <row r="8" spans="1:159" s="17" customFormat="1" ht="30" customHeight="1" x14ac:dyDescent="0.25">
      <c r="A8" s="56" t="s">
        <v>132</v>
      </c>
      <c r="B8" s="5">
        <v>5</v>
      </c>
      <c r="C8" s="5" t="s">
        <v>22</v>
      </c>
      <c r="D8" s="28">
        <v>44887</v>
      </c>
      <c r="E8" s="5" t="s">
        <v>18</v>
      </c>
      <c r="F8" s="29">
        <v>0.91666666666666663</v>
      </c>
      <c r="G8" s="30">
        <f t="shared" si="0"/>
        <v>44887.458333333328</v>
      </c>
      <c r="H8" s="5" t="s">
        <v>23</v>
      </c>
      <c r="I8" s="67"/>
      <c r="J8" s="5" t="str">
        <f>IF(Table16[[#This Row],[SCORE]]="","",IF(O8=P8,"Draw",IF(O8&gt;P8,K8,L8)))</f>
        <v/>
      </c>
      <c r="K8" s="17" t="str">
        <f>IF(Table16[[#This Row],[TEAMS]]="","",LEFT(H8,FIND(" -",H8,1)-1))</f>
        <v>France</v>
      </c>
      <c r="L8" s="17" t="str">
        <f>IF(Table16[[#This Row],[TEAMS]]="","",MID(H8,FIND("-",H8,1)+2,LEN(H8)-FIND("-",H8,1)+2))</f>
        <v>Australia</v>
      </c>
      <c r="M8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8" s="17" t="str">
        <f>IF(Table16[[#This Row],[Winner]]=Table16[[#This Row],[Team 1]],Table16[[#This Row],[Team 2]],IF(Table16[[#This Row],[Winner]]=Table16[[#This Row],[Team 2]],Table16[[#This Row],[Team 1]],""))</f>
        <v/>
      </c>
      <c r="O8" s="17" t="str">
        <f>IF(Table16[[#This Row],[SCORE]]="","",LEFT(I8,FIND(":",I8,1)-1)*1)</f>
        <v/>
      </c>
      <c r="P8" s="17" t="str">
        <f>IF(Table16[[#This Row],[SCORE]]="","",MID(I8,FIND(":",I8,1)+1,LEN(I8)-FIND(":",I8,1)+1)*1)</f>
        <v/>
      </c>
      <c r="Q8" s="17" t="str">
        <f>IF(OR(Table16[[#This Row],[Team 1 Goals]]="",Table16[[#This Row],[Team 2 Goals]]=""),"",Table16[[#This Row],[Team 1 Goals]]-Table16[[#This Row],[Team 2 Goals]])</f>
        <v/>
      </c>
      <c r="R8" s="17" t="str">
        <f>IF(OR(Table16[[#This Row],[Team 1 Goals]]="",Table16[[#This Row],[Team 2 Goals]]=""),"",Table16[[#This Row],[Team 2 Goals]]-Table16[[#This Row],[Team 1 Goals]])</f>
        <v/>
      </c>
      <c r="S8" s="17" t="str">
        <f>IF(Table16[[#This Row],[SCORE]]="","",IF(Table16[[#This Row],[WINNER / RESULT]]="Draw",1,IF(Table16[[#This Row],[WINNER / RESULT]]=Table16[[#This Row],[Team 1]],3,0)))</f>
        <v/>
      </c>
      <c r="T8" s="17" t="str">
        <f>IF(Table16[[#This Row],[SCORE]]="","",IF(Table16[[#This Row],[WINNER / RESULT]]="Draw",1,IF(Table16[[#This Row],[WINNER / RESULT]]=Table16[[#This Row],[Team 2]],3,0)))</f>
        <v/>
      </c>
      <c r="V8" s="4" t="s">
        <v>15</v>
      </c>
      <c r="Z8" s="4" t="s">
        <v>1</v>
      </c>
      <c r="AA8" s="48">
        <v>3</v>
      </c>
      <c r="AB8" s="49" t="str">
        <f ca="1">IFERROR(INDEX(AJ:AJ,MATCH("3"&amp;Z8,AT:AT,0),1),"")</f>
        <v>Qatar</v>
      </c>
      <c r="AC8" s="49" t="str">
        <f ca="1">IF(AB8="","",VLOOKUP(AB8,AJ:AO,2,FALSE)&amp;"-"&amp;VLOOKUP(AB8,AJ:AO,3,FALSE)&amp;"-"&amp;VLOOKUP(AB8,AJ:AO,4,FALSE))</f>
        <v>0-0-0</v>
      </c>
      <c r="AD8" s="49">
        <f ca="1">IF(AB8="","",VLOOKUP(AB8,AJ:AQ,8,FALSE))</f>
        <v>0</v>
      </c>
      <c r="AE8" s="50">
        <f ca="1">IF(AB8="","",VLOOKUP(AB8,AJ:AT,5,FALSE))</f>
        <v>0</v>
      </c>
      <c r="AS8" s="17" t="str">
        <f t="shared" si="1"/>
        <v/>
      </c>
      <c r="BC8" s="17" t="s">
        <v>103</v>
      </c>
      <c r="BD8" s="19">
        <f>SUMIFS(Table16[Team 2 Points],Table16[Team 2],$BC8,Table16[Team 1],BD$3)+SUMIFS(Table16[Team 1 Points],Table16[Team 1],$BC8,Table16[Team 2],BD$3)</f>
        <v>0</v>
      </c>
      <c r="BE8" s="19">
        <f>SUMIFS(Table16[Team 2 Points],Table16[Team 2],$BC8,Table16[Team 1],BE$3)+SUMIFS(Table16[Team 1 Points],Table16[Team 1],$BC8,Table16[Team 2],BE$3)</f>
        <v>0</v>
      </c>
      <c r="BF8" s="19">
        <f>SUMIFS(Table16[Team 2 Points],Table16[Team 2],$BC8,Table16[Team 1],BF$3)+SUMIFS(Table16[Team 1 Points],Table16[Team 1],$BC8,Table16[Team 2],BF$3)</f>
        <v>0</v>
      </c>
      <c r="BG8" s="19">
        <f>SUMIFS(Table16[Team 2 Points],Table16[Team 2],$BC8,Table16[Team 1],BG$3)+SUMIFS(Table16[Team 1 Points],Table16[Team 1],$BC8,Table16[Team 2],BG$3)</f>
        <v>0</v>
      </c>
      <c r="BH8" s="19">
        <f>SUMIFS(Table16[Team 2 Points],Table16[Team 2],$BC8,Table16[Team 1],BH$3)+SUMIFS(Table16[Team 1 Points],Table16[Team 1],$BC8,Table16[Team 2],BH$3)</f>
        <v>0</v>
      </c>
      <c r="BI8" s="19">
        <f>SUMIFS(Table16[Team 2 Points],Table16[Team 2],$BC8,Table16[Team 1],BI$3)+SUMIFS(Table16[Team 1 Points],Table16[Team 1],$BC8,Table16[Team 2],BI$3)</f>
        <v>0</v>
      </c>
      <c r="BJ8" s="19">
        <f>SUMIFS(Table16[Team 2 Points],Table16[Team 2],$BC8,Table16[Team 1],BJ$3)+SUMIFS(Table16[Team 1 Points],Table16[Team 1],$BC8,Table16[Team 2],BJ$3)</f>
        <v>0</v>
      </c>
      <c r="BK8" s="19">
        <f>SUMIFS(Table16[Team 2 Points],Table16[Team 2],$BC8,Table16[Team 1],BK$3)+SUMIFS(Table16[Team 1 Points],Table16[Team 1],$BC8,Table16[Team 2],BK$3)</f>
        <v>0</v>
      </c>
      <c r="BL8" s="19">
        <f>SUMIFS(Table16[Team 2 Points],Table16[Team 2],$BC8,Table16[Team 1],BL$3)+SUMIFS(Table16[Team 1 Points],Table16[Team 1],$BC8,Table16[Team 2],BL$3)</f>
        <v>0</v>
      </c>
      <c r="BM8" s="19">
        <f>SUMIFS(Table16[Team 2 Points],Table16[Team 2],$BC8,Table16[Team 1],BM$3)+SUMIFS(Table16[Team 1 Points],Table16[Team 1],$BC8,Table16[Team 2],BM$3)</f>
        <v>0</v>
      </c>
      <c r="BN8" s="19">
        <f>SUMIFS(Table16[Team 2 Points],Table16[Team 2],$BC8,Table16[Team 1],BN$3)+SUMIFS(Table16[Team 1 Points],Table16[Team 1],$BC8,Table16[Team 2],BN$3)</f>
        <v>0</v>
      </c>
      <c r="BO8" s="19">
        <f>SUMIFS(Table16[Team 2 Points],Table16[Team 2],$BC8,Table16[Team 1],BO$3)+SUMIFS(Table16[Team 1 Points],Table16[Team 1],$BC8,Table16[Team 2],BO$3)</f>
        <v>0</v>
      </c>
      <c r="BP8" s="19">
        <f>SUMIFS(Table16[Team 2 Points],Table16[Team 2],$BC8,Table16[Team 1],BP$3)+SUMIFS(Table16[Team 1 Points],Table16[Team 1],$BC8,Table16[Team 2],BP$3)</f>
        <v>0</v>
      </c>
      <c r="BQ8" s="19">
        <f>SUMIFS(Table16[Team 2 Points],Table16[Team 2],$BC8,Table16[Team 1],BQ$3)+SUMIFS(Table16[Team 1 Points],Table16[Team 1],$BC8,Table16[Team 2],BQ$3)</f>
        <v>0</v>
      </c>
      <c r="BR8" s="19">
        <f>SUMIFS(Table16[Team 2 Points],Table16[Team 2],$BC8,Table16[Team 1],BR$3)+SUMIFS(Table16[Team 1 Points],Table16[Team 1],$BC8,Table16[Team 2],BR$3)</f>
        <v>0</v>
      </c>
      <c r="BS8" s="19">
        <f>SUMIFS(Table16[Team 2 Points],Table16[Team 2],$BC8,Table16[Team 1],BS$3)+SUMIFS(Table16[Team 1 Points],Table16[Team 1],$BC8,Table16[Team 2],BS$3)</f>
        <v>0</v>
      </c>
      <c r="BT8" s="19">
        <f>SUMIFS(Table16[Team 2 Points],Table16[Team 2],$BC8,Table16[Team 1],BT$3)+SUMIFS(Table16[Team 1 Points],Table16[Team 1],$BC8,Table16[Team 2],BT$3)</f>
        <v>0</v>
      </c>
      <c r="BU8" s="19">
        <f>SUMIFS(Table16[Team 2 Points],Table16[Team 2],$BC8,Table16[Team 1],BU$3)+SUMIFS(Table16[Team 1 Points],Table16[Team 1],$BC8,Table16[Team 2],BU$3)</f>
        <v>0</v>
      </c>
      <c r="BV8" s="19">
        <f>SUMIFS(Table16[Team 2 Points],Table16[Team 2],$BC8,Table16[Team 1],BV$3)+SUMIFS(Table16[Team 1 Points],Table16[Team 1],$BC8,Table16[Team 2],BV$3)</f>
        <v>0</v>
      </c>
      <c r="BW8" s="19">
        <f>SUMIFS(Table16[Team 2 Points],Table16[Team 2],$BC8,Table16[Team 1],BW$3)+SUMIFS(Table16[Team 1 Points],Table16[Team 1],$BC8,Table16[Team 2],BW$3)</f>
        <v>0</v>
      </c>
      <c r="BX8" s="19">
        <f>SUMIFS(Table16[Team 2 Points],Table16[Team 2],$BC8,Table16[Team 1],BX$3)+SUMIFS(Table16[Team 1 Points],Table16[Team 1],$BC8,Table16[Team 2],BX$3)</f>
        <v>0</v>
      </c>
      <c r="BY8" s="19">
        <f>SUMIFS(Table16[Team 2 Points],Table16[Team 2],$BC8,Table16[Team 1],BY$3)+SUMIFS(Table16[Team 1 Points],Table16[Team 1],$BC8,Table16[Team 2],BY$3)</f>
        <v>0</v>
      </c>
      <c r="BZ8" s="19">
        <f>SUMIFS(Table16[Team 2 Points],Table16[Team 2],$BC8,Table16[Team 1],BZ$3)+SUMIFS(Table16[Team 1 Points],Table16[Team 1],$BC8,Table16[Team 2],BZ$3)</f>
        <v>0</v>
      </c>
      <c r="CA8" s="19">
        <f>SUMIFS(Table16[Team 2 Points],Table16[Team 2],$BC8,Table16[Team 1],CA$3)+SUMIFS(Table16[Team 1 Points],Table16[Team 1],$BC8,Table16[Team 2],CA$3)</f>
        <v>0</v>
      </c>
      <c r="CB8" s="19">
        <f>SUMIFS(Table16[Team 2 Points],Table16[Team 2],$BC8,Table16[Team 1],CB$3)+SUMIFS(Table16[Team 1 Points],Table16[Team 1],$BC8,Table16[Team 2],CB$3)</f>
        <v>0</v>
      </c>
      <c r="CC8" s="19">
        <f>SUMIFS(Table16[Team 2 Points],Table16[Team 2],$BC8,Table16[Team 1],CC$3)+SUMIFS(Table16[Team 1 Points],Table16[Team 1],$BC8,Table16[Team 2],CC$3)</f>
        <v>0</v>
      </c>
      <c r="CD8" s="19">
        <f>SUMIFS(Table16[Team 2 Points],Table16[Team 2],$BC8,Table16[Team 1],CD$3)+SUMIFS(Table16[Team 1 Points],Table16[Team 1],$BC8,Table16[Team 2],CD$3)</f>
        <v>0</v>
      </c>
      <c r="CE8" s="19">
        <f>SUMIFS(Table16[Team 2 Points],Table16[Team 2],$BC8,Table16[Team 1],CE$3)+SUMIFS(Table16[Team 1 Points],Table16[Team 1],$BC8,Table16[Team 2],CE$3)</f>
        <v>0</v>
      </c>
      <c r="CF8" s="19">
        <f>SUMIFS(Table16[Team 2 Points],Table16[Team 2],$BC8,Table16[Team 1],CF$3)+SUMIFS(Table16[Team 1 Points],Table16[Team 1],$BC8,Table16[Team 2],CF$3)</f>
        <v>0</v>
      </c>
      <c r="CG8" s="19">
        <f>SUMIFS(Table16[Team 2 Points],Table16[Team 2],$BC8,Table16[Team 1],CG$3)+SUMIFS(Table16[Team 1 Points],Table16[Team 1],$BC8,Table16[Team 2],CG$3)</f>
        <v>0</v>
      </c>
      <c r="CH8" s="19">
        <f>SUMIFS(Table16[Team 2 Points],Table16[Team 2],$BC8,Table16[Team 1],CH$3)+SUMIFS(Table16[Team 1 Points],Table16[Team 1],$BC8,Table16[Team 2],CH$3)</f>
        <v>0</v>
      </c>
      <c r="CI8" s="19">
        <f>SUMIFS(Table16[Team 2 Points],Table16[Team 2],$BC8,Table16[Team 1],CI$3)+SUMIFS(Table16[Team 1 Points],Table16[Team 1],$BC8,Table16[Team 2],CI$3)</f>
        <v>0</v>
      </c>
      <c r="CK8" s="17" t="s">
        <v>103</v>
      </c>
      <c r="CL8" s="19">
        <f>SUMIFS(Table16[Team 2 GD],Table16[Team 2],$BC8,Table16[Team 1],CL$3)+SUMIFS(Table16[Team 1 GD],Table16[Team 1],$BC8,Table16[Team 2],CL$3)</f>
        <v>0</v>
      </c>
      <c r="CM8" s="19">
        <f>SUMIFS(Table16[Team 2 GD],Table16[Team 2],$BC8,Table16[Team 1],CM$3)+SUMIFS(Table16[Team 1 GD],Table16[Team 1],$BC8,Table16[Team 2],CM$3)</f>
        <v>0</v>
      </c>
      <c r="CN8" s="19">
        <f>SUMIFS(Table16[Team 2 GD],Table16[Team 2],$BC8,Table16[Team 1],CN$3)+SUMIFS(Table16[Team 1 GD],Table16[Team 1],$BC8,Table16[Team 2],CN$3)</f>
        <v>0</v>
      </c>
      <c r="CO8" s="19">
        <f>SUMIFS(Table16[Team 2 GD],Table16[Team 2],$BC8,Table16[Team 1],CO$3)+SUMIFS(Table16[Team 1 GD],Table16[Team 1],$BC8,Table16[Team 2],CO$3)</f>
        <v>0</v>
      </c>
      <c r="CP8" s="19">
        <f>SUMIFS(Table16[Team 2 GD],Table16[Team 2],$BC8,Table16[Team 1],CP$3)+SUMIFS(Table16[Team 1 GD],Table16[Team 1],$BC8,Table16[Team 2],CP$3)</f>
        <v>0</v>
      </c>
      <c r="CQ8" s="19">
        <f>SUMIFS(Table16[Team 2 GD],Table16[Team 2],$BC8,Table16[Team 1],CQ$3)+SUMIFS(Table16[Team 1 GD],Table16[Team 1],$BC8,Table16[Team 2],CQ$3)</f>
        <v>0</v>
      </c>
      <c r="CR8" s="19">
        <f>SUMIFS(Table16[Team 2 GD],Table16[Team 2],$BC8,Table16[Team 1],CR$3)+SUMIFS(Table16[Team 1 GD],Table16[Team 1],$BC8,Table16[Team 2],CR$3)</f>
        <v>0</v>
      </c>
      <c r="CS8" s="19">
        <f>SUMIFS(Table16[Team 2 GD],Table16[Team 2],$BC8,Table16[Team 1],CS$3)+SUMIFS(Table16[Team 1 GD],Table16[Team 1],$BC8,Table16[Team 2],CS$3)</f>
        <v>0</v>
      </c>
      <c r="CT8" s="19">
        <f>SUMIFS(Table16[Team 2 GD],Table16[Team 2],$BC8,Table16[Team 1],CT$3)+SUMIFS(Table16[Team 1 GD],Table16[Team 1],$BC8,Table16[Team 2],CT$3)</f>
        <v>0</v>
      </c>
      <c r="CU8" s="19">
        <f>SUMIFS(Table16[Team 2 GD],Table16[Team 2],$BC8,Table16[Team 1],CU$3)+SUMIFS(Table16[Team 1 GD],Table16[Team 1],$BC8,Table16[Team 2],CU$3)</f>
        <v>0</v>
      </c>
      <c r="CV8" s="19">
        <f>SUMIFS(Table16[Team 2 GD],Table16[Team 2],$BC8,Table16[Team 1],CV$3)+SUMIFS(Table16[Team 1 GD],Table16[Team 1],$BC8,Table16[Team 2],CV$3)</f>
        <v>0</v>
      </c>
      <c r="CW8" s="19">
        <f>SUMIFS(Table16[Team 2 GD],Table16[Team 2],$BC8,Table16[Team 1],CW$3)+SUMIFS(Table16[Team 1 GD],Table16[Team 1],$BC8,Table16[Team 2],CW$3)</f>
        <v>0</v>
      </c>
      <c r="CX8" s="19">
        <f>SUMIFS(Table16[Team 2 GD],Table16[Team 2],$BC8,Table16[Team 1],CX$3)+SUMIFS(Table16[Team 1 GD],Table16[Team 1],$BC8,Table16[Team 2],CX$3)</f>
        <v>0</v>
      </c>
      <c r="CY8" s="19">
        <f>SUMIFS(Table16[Team 2 GD],Table16[Team 2],$BC8,Table16[Team 1],CY$3)+SUMIFS(Table16[Team 1 GD],Table16[Team 1],$BC8,Table16[Team 2],CY$3)</f>
        <v>0</v>
      </c>
      <c r="CZ8" s="19">
        <f>SUMIFS(Table16[Team 2 GD],Table16[Team 2],$BC8,Table16[Team 1],CZ$3)+SUMIFS(Table16[Team 1 GD],Table16[Team 1],$BC8,Table16[Team 2],CZ$3)</f>
        <v>0</v>
      </c>
      <c r="DA8" s="19">
        <f>SUMIFS(Table16[Team 2 GD],Table16[Team 2],$BC8,Table16[Team 1],DA$3)+SUMIFS(Table16[Team 1 GD],Table16[Team 1],$BC8,Table16[Team 2],DA$3)</f>
        <v>0</v>
      </c>
      <c r="DB8" s="19">
        <f>SUMIFS(Table16[Team 2 GD],Table16[Team 2],$BC8,Table16[Team 1],DB$3)+SUMIFS(Table16[Team 1 GD],Table16[Team 1],$BC8,Table16[Team 2],DB$3)</f>
        <v>0</v>
      </c>
      <c r="DC8" s="19">
        <f>SUMIFS(Table16[Team 2 GD],Table16[Team 2],$BC8,Table16[Team 1],DC$3)+SUMIFS(Table16[Team 1 GD],Table16[Team 1],$BC8,Table16[Team 2],DC$3)</f>
        <v>0</v>
      </c>
      <c r="DD8" s="19">
        <f>SUMIFS(Table16[Team 2 GD],Table16[Team 2],$BC8,Table16[Team 1],DD$3)+SUMIFS(Table16[Team 1 GD],Table16[Team 1],$BC8,Table16[Team 2],DD$3)</f>
        <v>0</v>
      </c>
      <c r="DE8" s="19">
        <f>SUMIFS(Table16[Team 2 GD],Table16[Team 2],$BC8,Table16[Team 1],DE$3)+SUMIFS(Table16[Team 1 GD],Table16[Team 1],$BC8,Table16[Team 2],DE$3)</f>
        <v>0</v>
      </c>
      <c r="DF8" s="19">
        <f>SUMIFS(Table16[Team 2 GD],Table16[Team 2],$BC8,Table16[Team 1],DF$3)+SUMIFS(Table16[Team 1 GD],Table16[Team 1],$BC8,Table16[Team 2],DF$3)</f>
        <v>0</v>
      </c>
      <c r="DG8" s="19">
        <f>SUMIFS(Table16[Team 2 GD],Table16[Team 2],$BC8,Table16[Team 1],DG$3)+SUMIFS(Table16[Team 1 GD],Table16[Team 1],$BC8,Table16[Team 2],DG$3)</f>
        <v>0</v>
      </c>
      <c r="DH8" s="19">
        <f>SUMIFS(Table16[Team 2 GD],Table16[Team 2],$BC8,Table16[Team 1],DH$3)+SUMIFS(Table16[Team 1 GD],Table16[Team 1],$BC8,Table16[Team 2],DH$3)</f>
        <v>0</v>
      </c>
      <c r="DI8" s="19">
        <f>SUMIFS(Table16[Team 2 GD],Table16[Team 2],$BC8,Table16[Team 1],DI$3)+SUMIFS(Table16[Team 1 GD],Table16[Team 1],$BC8,Table16[Team 2],DI$3)</f>
        <v>0</v>
      </c>
      <c r="DJ8" s="19">
        <f>SUMIFS(Table16[Team 2 GD],Table16[Team 2],$BC8,Table16[Team 1],DJ$3)+SUMIFS(Table16[Team 1 GD],Table16[Team 1],$BC8,Table16[Team 2],DJ$3)</f>
        <v>0</v>
      </c>
      <c r="DK8" s="19">
        <f>SUMIFS(Table16[Team 2 GD],Table16[Team 2],$BC8,Table16[Team 1],DK$3)+SUMIFS(Table16[Team 1 GD],Table16[Team 1],$BC8,Table16[Team 2],DK$3)</f>
        <v>0</v>
      </c>
      <c r="DL8" s="19">
        <f>SUMIFS(Table16[Team 2 GD],Table16[Team 2],$BC8,Table16[Team 1],DL$3)+SUMIFS(Table16[Team 1 GD],Table16[Team 1],$BC8,Table16[Team 2],DL$3)</f>
        <v>0</v>
      </c>
      <c r="DM8" s="19">
        <f>SUMIFS(Table16[Team 2 GD],Table16[Team 2],$BC8,Table16[Team 1],DM$3)+SUMIFS(Table16[Team 1 GD],Table16[Team 1],$BC8,Table16[Team 2],DM$3)</f>
        <v>0</v>
      </c>
      <c r="DN8" s="19">
        <f>SUMIFS(Table16[Team 2 GD],Table16[Team 2],$BC8,Table16[Team 1],DN$3)+SUMIFS(Table16[Team 1 GD],Table16[Team 1],$BC8,Table16[Team 2],DN$3)</f>
        <v>0</v>
      </c>
      <c r="DO8" s="19">
        <f>SUMIFS(Table16[Team 2 GD],Table16[Team 2],$BC8,Table16[Team 1],DO$3)+SUMIFS(Table16[Team 1 GD],Table16[Team 1],$BC8,Table16[Team 2],DO$3)</f>
        <v>0</v>
      </c>
      <c r="DP8" s="19">
        <f>SUMIFS(Table16[Team 2 GD],Table16[Team 2],$BC8,Table16[Team 1],DP$3)+SUMIFS(Table16[Team 1 GD],Table16[Team 1],$BC8,Table16[Team 2],DP$3)</f>
        <v>0</v>
      </c>
      <c r="DQ8" s="19">
        <f>SUMIFS(Table16[Team 2 GD],Table16[Team 2],$BC8,Table16[Team 1],DQ$3)+SUMIFS(Table16[Team 1 GD],Table16[Team 1],$BC8,Table16[Team 2],DQ$3)</f>
        <v>0</v>
      </c>
      <c r="DS8" s="17" t="s">
        <v>103</v>
      </c>
      <c r="DT8" s="19">
        <f>SUMIFS(Table16[Team 2 Goals],Table16[Team 2],$BC8,Table16[Team 1],DT$3)+SUMIFS(Table16[Team 1 Goals],Table16[Team 1],$BC8,Table16[Team 2],DT$3)</f>
        <v>0</v>
      </c>
      <c r="DU8" s="19">
        <f>SUMIFS(Table16[Team 2 Goals],Table16[Team 2],$BC8,Table16[Team 1],DU$3)+SUMIFS(Table16[Team 1 Goals],Table16[Team 1],$BC8,Table16[Team 2],DU$3)</f>
        <v>0</v>
      </c>
      <c r="DV8" s="19">
        <f>SUMIFS(Table16[Team 2 Goals],Table16[Team 2],$BC8,Table16[Team 1],DV$3)+SUMIFS(Table16[Team 1 Goals],Table16[Team 1],$BC8,Table16[Team 2],DV$3)</f>
        <v>0</v>
      </c>
      <c r="DW8" s="19">
        <f>SUMIFS(Table16[Team 2 Goals],Table16[Team 2],$BC8,Table16[Team 1],DW$3)+SUMIFS(Table16[Team 1 Goals],Table16[Team 1],$BC8,Table16[Team 2],DW$3)</f>
        <v>0</v>
      </c>
      <c r="DX8" s="19">
        <f>SUMIFS(Table16[Team 2 Goals],Table16[Team 2],$BC8,Table16[Team 1],DX$3)+SUMIFS(Table16[Team 1 Goals],Table16[Team 1],$BC8,Table16[Team 2],DX$3)</f>
        <v>0</v>
      </c>
      <c r="DY8" s="19">
        <f>SUMIFS(Table16[Team 2 Goals],Table16[Team 2],$BC8,Table16[Team 1],DY$3)+SUMIFS(Table16[Team 1 Goals],Table16[Team 1],$BC8,Table16[Team 2],DY$3)</f>
        <v>0</v>
      </c>
      <c r="DZ8" s="19">
        <f>SUMIFS(Table16[Team 2 Goals],Table16[Team 2],$BC8,Table16[Team 1],DZ$3)+SUMIFS(Table16[Team 1 Goals],Table16[Team 1],$BC8,Table16[Team 2],DZ$3)</f>
        <v>0</v>
      </c>
      <c r="EA8" s="19">
        <f>SUMIFS(Table16[Team 2 Goals],Table16[Team 2],$BC8,Table16[Team 1],EA$3)+SUMIFS(Table16[Team 1 Goals],Table16[Team 1],$BC8,Table16[Team 2],EA$3)</f>
        <v>0</v>
      </c>
      <c r="EB8" s="19">
        <f>SUMIFS(Table16[Team 2 Goals],Table16[Team 2],$BC8,Table16[Team 1],EB$3)+SUMIFS(Table16[Team 1 Goals],Table16[Team 1],$BC8,Table16[Team 2],EB$3)</f>
        <v>0</v>
      </c>
      <c r="EC8" s="19">
        <f>SUMIFS(Table16[Team 2 Goals],Table16[Team 2],$BC8,Table16[Team 1],EC$3)+SUMIFS(Table16[Team 1 Goals],Table16[Team 1],$BC8,Table16[Team 2],EC$3)</f>
        <v>0</v>
      </c>
      <c r="ED8" s="19">
        <f>SUMIFS(Table16[Team 2 Goals],Table16[Team 2],$BC8,Table16[Team 1],ED$3)+SUMIFS(Table16[Team 1 Goals],Table16[Team 1],$BC8,Table16[Team 2],ED$3)</f>
        <v>0</v>
      </c>
      <c r="EE8" s="19">
        <f>SUMIFS(Table16[Team 2 Goals],Table16[Team 2],$BC8,Table16[Team 1],EE$3)+SUMIFS(Table16[Team 1 Goals],Table16[Team 1],$BC8,Table16[Team 2],EE$3)</f>
        <v>0</v>
      </c>
      <c r="EF8" s="19">
        <f>SUMIFS(Table16[Team 2 Goals],Table16[Team 2],$BC8,Table16[Team 1],EF$3)+SUMIFS(Table16[Team 1 Goals],Table16[Team 1],$BC8,Table16[Team 2],EF$3)</f>
        <v>0</v>
      </c>
      <c r="EG8" s="19">
        <f>SUMIFS(Table16[Team 2 Goals],Table16[Team 2],$BC8,Table16[Team 1],EG$3)+SUMIFS(Table16[Team 1 Goals],Table16[Team 1],$BC8,Table16[Team 2],EG$3)</f>
        <v>0</v>
      </c>
      <c r="EH8" s="19">
        <f>SUMIFS(Table16[Team 2 Goals],Table16[Team 2],$BC8,Table16[Team 1],EH$3)+SUMIFS(Table16[Team 1 Goals],Table16[Team 1],$BC8,Table16[Team 2],EH$3)</f>
        <v>0</v>
      </c>
      <c r="EI8" s="19">
        <f>SUMIFS(Table16[Team 2 Goals],Table16[Team 2],$BC8,Table16[Team 1],EI$3)+SUMIFS(Table16[Team 1 Goals],Table16[Team 1],$BC8,Table16[Team 2],EI$3)</f>
        <v>0</v>
      </c>
      <c r="EJ8" s="19">
        <f>SUMIFS(Table16[Team 2 Goals],Table16[Team 2],$BC8,Table16[Team 1],EJ$3)+SUMIFS(Table16[Team 1 Goals],Table16[Team 1],$BC8,Table16[Team 2],EJ$3)</f>
        <v>0</v>
      </c>
      <c r="EK8" s="19">
        <f>SUMIFS(Table16[Team 2 Goals],Table16[Team 2],$BC8,Table16[Team 1],EK$3)+SUMIFS(Table16[Team 1 Goals],Table16[Team 1],$BC8,Table16[Team 2],EK$3)</f>
        <v>0</v>
      </c>
      <c r="EL8" s="19">
        <f>SUMIFS(Table16[Team 2 Goals],Table16[Team 2],$BC8,Table16[Team 1],EL$3)+SUMIFS(Table16[Team 1 Goals],Table16[Team 1],$BC8,Table16[Team 2],EL$3)</f>
        <v>0</v>
      </c>
      <c r="EM8" s="19">
        <f>SUMIFS(Table16[Team 2 Goals],Table16[Team 2],$BC8,Table16[Team 1],EM$3)+SUMIFS(Table16[Team 1 Goals],Table16[Team 1],$BC8,Table16[Team 2],EM$3)</f>
        <v>0</v>
      </c>
      <c r="EN8" s="19">
        <f>SUMIFS(Table16[Team 2 Goals],Table16[Team 2],$BC8,Table16[Team 1],EN$3)+SUMIFS(Table16[Team 1 Goals],Table16[Team 1],$BC8,Table16[Team 2],EN$3)</f>
        <v>0</v>
      </c>
      <c r="EO8" s="19">
        <f>SUMIFS(Table16[Team 2 Goals],Table16[Team 2],$BC8,Table16[Team 1],EO$3)+SUMIFS(Table16[Team 1 Goals],Table16[Team 1],$BC8,Table16[Team 2],EO$3)</f>
        <v>0</v>
      </c>
      <c r="EP8" s="19">
        <f>SUMIFS(Table16[Team 2 Goals],Table16[Team 2],$BC8,Table16[Team 1],EP$3)+SUMIFS(Table16[Team 1 Goals],Table16[Team 1],$BC8,Table16[Team 2],EP$3)</f>
        <v>0</v>
      </c>
      <c r="EQ8" s="19">
        <f>SUMIFS(Table16[Team 2 Goals],Table16[Team 2],$BC8,Table16[Team 1],EQ$3)+SUMIFS(Table16[Team 1 Goals],Table16[Team 1],$BC8,Table16[Team 2],EQ$3)</f>
        <v>0</v>
      </c>
      <c r="ER8" s="19">
        <f>SUMIFS(Table16[Team 2 Goals],Table16[Team 2],$BC8,Table16[Team 1],ER$3)+SUMIFS(Table16[Team 1 Goals],Table16[Team 1],$BC8,Table16[Team 2],ER$3)</f>
        <v>0</v>
      </c>
      <c r="ES8" s="19">
        <f>SUMIFS(Table16[Team 2 Goals],Table16[Team 2],$BC8,Table16[Team 1],ES$3)+SUMIFS(Table16[Team 1 Goals],Table16[Team 1],$BC8,Table16[Team 2],ES$3)</f>
        <v>0</v>
      </c>
      <c r="ET8" s="19">
        <f>SUMIFS(Table16[Team 2 Goals],Table16[Team 2],$BC8,Table16[Team 1],ET$3)+SUMIFS(Table16[Team 1 Goals],Table16[Team 1],$BC8,Table16[Team 2],ET$3)</f>
        <v>0</v>
      </c>
      <c r="EU8" s="19">
        <f>SUMIFS(Table16[Team 2 Goals],Table16[Team 2],$BC8,Table16[Team 1],EU$3)+SUMIFS(Table16[Team 1 Goals],Table16[Team 1],$BC8,Table16[Team 2],EU$3)</f>
        <v>0</v>
      </c>
      <c r="EV8" s="19">
        <f>SUMIFS(Table16[Team 2 Goals],Table16[Team 2],$BC8,Table16[Team 1],EV$3)+SUMIFS(Table16[Team 1 Goals],Table16[Team 1],$BC8,Table16[Team 2],EV$3)</f>
        <v>0</v>
      </c>
      <c r="EW8" s="19">
        <f>SUMIFS(Table16[Team 2 Goals],Table16[Team 2],$BC8,Table16[Team 1],EW$3)+SUMIFS(Table16[Team 1 Goals],Table16[Team 1],$BC8,Table16[Team 2],EW$3)</f>
        <v>0</v>
      </c>
      <c r="EX8" s="19">
        <f>SUMIFS(Table16[Team 2 Goals],Table16[Team 2],$BC8,Table16[Team 1],EX$3)+SUMIFS(Table16[Team 1 Goals],Table16[Team 1],$BC8,Table16[Team 2],EX$3)</f>
        <v>0</v>
      </c>
      <c r="EY8" s="19">
        <f>SUMIFS(Table16[Team 2 Goals],Table16[Team 2],$BC8,Table16[Team 1],EY$3)+SUMIFS(Table16[Team 1 Goals],Table16[Team 1],$BC8,Table16[Team 2],EY$3)</f>
        <v>0</v>
      </c>
      <c r="FA8" s="72"/>
      <c r="FB8" s="72"/>
    </row>
    <row r="9" spans="1:159" s="17" customFormat="1" ht="30" customHeight="1" thickBot="1" x14ac:dyDescent="0.3">
      <c r="A9" s="70"/>
      <c r="B9" s="5">
        <v>6</v>
      </c>
      <c r="C9" s="5" t="s">
        <v>22</v>
      </c>
      <c r="D9" s="28">
        <v>44887</v>
      </c>
      <c r="E9" s="5" t="s">
        <v>17</v>
      </c>
      <c r="F9" s="29">
        <v>0.66666666666666663</v>
      </c>
      <c r="G9" s="30">
        <f t="shared" si="0"/>
        <v>44887.208333333328</v>
      </c>
      <c r="H9" s="5" t="s">
        <v>19</v>
      </c>
      <c r="I9" s="67"/>
      <c r="J9" s="5" t="str">
        <f>IF(Table16[[#This Row],[SCORE]]="","",IF(O9=P9,"Draw",IF(O9&gt;P9,K9,L9)))</f>
        <v/>
      </c>
      <c r="K9" s="17" t="str">
        <f>IF(Table16[[#This Row],[TEAMS]]="","",LEFT(H9,FIND(" -",H9,1)-1))</f>
        <v>Denmark</v>
      </c>
      <c r="L9" s="17" t="str">
        <f>IF(Table16[[#This Row],[TEAMS]]="","",MID(H9,FIND("-",H9,1)+2,LEN(H9)-FIND("-",H9,1)+2))</f>
        <v>Tunisia</v>
      </c>
      <c r="M9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9" s="17" t="str">
        <f>IF(Table16[[#This Row],[Winner]]=Table16[[#This Row],[Team 1]],Table16[[#This Row],[Team 2]],IF(Table16[[#This Row],[Winner]]=Table16[[#This Row],[Team 2]],Table16[[#This Row],[Team 1]],""))</f>
        <v/>
      </c>
      <c r="O9" s="17" t="str">
        <f>IF(Table16[[#This Row],[SCORE]]="","",LEFT(I9,FIND(":",I9,1)-1)*1)</f>
        <v/>
      </c>
      <c r="P9" s="17" t="str">
        <f>IF(Table16[[#This Row],[SCORE]]="","",MID(I9,FIND(":",I9,1)+1,LEN(I9)-FIND(":",I9,1)+1)*1)</f>
        <v/>
      </c>
      <c r="Q9" s="17" t="str">
        <f>IF(OR(Table16[[#This Row],[Team 1 Goals]]="",Table16[[#This Row],[Team 2 Goals]]=""),"",Table16[[#This Row],[Team 1 Goals]]-Table16[[#This Row],[Team 2 Goals]])</f>
        <v/>
      </c>
      <c r="R9" s="17" t="str">
        <f>IF(OR(Table16[[#This Row],[Team 1 Goals]]="",Table16[[#This Row],[Team 2 Goals]]=""),"",Table16[[#This Row],[Team 2 Goals]]-Table16[[#This Row],[Team 1 Goals]])</f>
        <v/>
      </c>
      <c r="S9" s="17" t="str">
        <f>IF(Table16[[#This Row],[SCORE]]="","",IF(Table16[[#This Row],[WINNER / RESULT]]="Draw",1,IF(Table16[[#This Row],[WINNER / RESULT]]=Table16[[#This Row],[Team 1]],3,0)))</f>
        <v/>
      </c>
      <c r="T9" s="17" t="str">
        <f>IF(Table16[[#This Row],[SCORE]]="","",IF(Table16[[#This Row],[WINNER / RESULT]]="Draw",1,IF(Table16[[#This Row],[WINNER / RESULT]]=Table16[[#This Row],[Team 2]],3,0)))</f>
        <v/>
      </c>
      <c r="V9" s="4" t="s">
        <v>16</v>
      </c>
      <c r="Z9" s="4" t="s">
        <v>1</v>
      </c>
      <c r="AA9" s="51">
        <v>4</v>
      </c>
      <c r="AB9" s="52" t="str">
        <f ca="1">IFERROR(INDEX(AJ:AJ,MATCH("4"&amp;Z9,AT:AT,0),1),"")</f>
        <v>Senegal</v>
      </c>
      <c r="AC9" s="52" t="str">
        <f ca="1">IF(AB9="","",VLOOKUP(AB9,AJ:AO,2,FALSE)&amp;"-"&amp;VLOOKUP(AB9,AJ:AO,3,FALSE)&amp;"-"&amp;VLOOKUP(AB9,AJ:AO,4,FALSE))</f>
        <v>0-0-0</v>
      </c>
      <c r="AD9" s="52">
        <f ca="1">IF(AB9="","",VLOOKUP(AB9,AJ:AQ,8,FALSE))</f>
        <v>0</v>
      </c>
      <c r="AE9" s="53">
        <f ca="1">IF(AB9="","",VLOOKUP(AB9,AJ:AT,5,FALSE))</f>
        <v>0</v>
      </c>
      <c r="AI9" s="17" t="s">
        <v>20</v>
      </c>
      <c r="AJ9" s="17" t="s">
        <v>84</v>
      </c>
      <c r="AK9" s="17">
        <f>COUNTIF(Table16[Winner],AJ9)</f>
        <v>0</v>
      </c>
      <c r="AL9" s="17">
        <f>COUNTIFS(Table16[Team 2],AJ9,Table16[WINNER / RESULT],"Draw")+COUNTIFS(Table16[Team 1],AJ9,Table16[WINNER / RESULT],"Draw")</f>
        <v>0</v>
      </c>
      <c r="AM9" s="17">
        <f>COUNTIF(Table16[Loser],AJ9)</f>
        <v>0</v>
      </c>
      <c r="AN9" s="17">
        <f>AL9+(3*AK9)</f>
        <v>0</v>
      </c>
      <c r="AO9" s="17">
        <f>SUMIFS(Table16[Team 1 Goals],Table16[Team 1],AJ9)+SUMIFS(Table16[Team 2 Goals],Table16[Team 2],AJ9)</f>
        <v>0</v>
      </c>
      <c r="AP9" s="17">
        <f>SUMIFS(Table16[Team 2 Goals],Table16[Team 1],AJ9)+SUMIFS(Table16[Team 1 Goals],Table16[Team 2],AJ9)</f>
        <v>0</v>
      </c>
      <c r="AQ9" s="17">
        <f>AO9-AP9</f>
        <v>0</v>
      </c>
      <c r="AR9" s="17">
        <f ca="1">RANK(BA9,$BA$9:$BA$12,1)</f>
        <v>1</v>
      </c>
      <c r="AS9" s="17" t="str">
        <f t="shared" si="1"/>
        <v/>
      </c>
      <c r="AT9" s="17" t="str">
        <f ca="1">IF(AS9="",AR9&amp;AI9,AS9&amp;AI9)</f>
        <v>1B</v>
      </c>
      <c r="AU9" s="17">
        <f>RANK(AN9,AN9:AN12)+(RANK(AQ9,AQ9:AQ12)/10)+(RANK(AO9,AO9:AO12)/100)</f>
        <v>1.1100000000000001</v>
      </c>
      <c r="AV9" s="17">
        <f>RANK(AU9,$AU$9:$AU$12,1)</f>
        <v>1</v>
      </c>
      <c r="AW9" s="17" cm="1">
        <f t="array" aca="1" ref="AW9" ca="1">SUMPRODUCT((OFFSET($BD$3:$CI$3,MATCH($AJ9,$BC$4:$BC$35,0),0))*((IF($AV11=$AV9,$BD$3:$CI$3=$AJ11,0))+(IF($AV12=$AV9,$BD$3:$CI$3=$AJ12,0))+(IF($AV10=$AV9,$BD$3:$CI$3=$AJ10,0))))</f>
        <v>0</v>
      </c>
      <c r="AX9" s="17" cm="1">
        <f t="array" aca="1" ref="AX9" ca="1">SUMPRODUCT((OFFSET($CL$3:$DQ$3,MATCH($AJ9,$CK$4:$CK$35,0),0))*((IF($AV11=$AV9,$CL$3:$DQ$3=$AJ11,0))+(IF($AV12=$AV9,$CL$3:$DQ$3=$AJ12,0))+(IF($AV10=$AV9,$CL$3:$DQ$3=$AJ10,0))))</f>
        <v>0</v>
      </c>
      <c r="AY9" s="17" cm="1">
        <f t="array" aca="1" ref="AY9" ca="1">SUMPRODUCT((OFFSET($DT$3:$EY$3,MATCH($AJ9,$DS$4:$DS$35,0),0))*((IF($AV11=$AV9,$DT$3:$EY$3=$AJ11,0))+(IF($AV12=$AV9,$DT$3:$EY$3=$AJ12,0))+(IF($AV10=$AV9,$DT$3:$EY$3=$AJ10,0))))</f>
        <v>0</v>
      </c>
      <c r="AZ9" s="17">
        <f ca="1">(AW9/1000)+(AX9/10000)+(AY9/100000)+(ROW(AY12)/10000000)</f>
        <v>1.1999999999999999E-6</v>
      </c>
      <c r="BA9" s="17">
        <f ca="1">+AU9-AZ9</f>
        <v>1.1099988000000001</v>
      </c>
      <c r="BC9" s="17" t="s">
        <v>108</v>
      </c>
      <c r="BD9" s="19">
        <f>SUMIFS(Table16[Team 2 Points],Table16[Team 2],$BC9,Table16[Team 1],BD$3)+SUMIFS(Table16[Team 1 Points],Table16[Team 1],$BC9,Table16[Team 2],BD$3)</f>
        <v>0</v>
      </c>
      <c r="BE9" s="19">
        <f>SUMIFS(Table16[Team 2 Points],Table16[Team 2],$BC9,Table16[Team 1],BE$3)+SUMIFS(Table16[Team 1 Points],Table16[Team 1],$BC9,Table16[Team 2],BE$3)</f>
        <v>0</v>
      </c>
      <c r="BF9" s="19">
        <f>SUMIFS(Table16[Team 2 Points],Table16[Team 2],$BC9,Table16[Team 1],BF$3)+SUMIFS(Table16[Team 1 Points],Table16[Team 1],$BC9,Table16[Team 2],BF$3)</f>
        <v>0</v>
      </c>
      <c r="BG9" s="19">
        <f>SUMIFS(Table16[Team 2 Points],Table16[Team 2],$BC9,Table16[Team 1],BG$3)+SUMIFS(Table16[Team 1 Points],Table16[Team 1],$BC9,Table16[Team 2],BG$3)</f>
        <v>0</v>
      </c>
      <c r="BH9" s="19">
        <f>SUMIFS(Table16[Team 2 Points],Table16[Team 2],$BC9,Table16[Team 1],BH$3)+SUMIFS(Table16[Team 1 Points],Table16[Team 1],$BC9,Table16[Team 2],BH$3)</f>
        <v>0</v>
      </c>
      <c r="BI9" s="19">
        <f>SUMIFS(Table16[Team 2 Points],Table16[Team 2],$BC9,Table16[Team 1],BI$3)+SUMIFS(Table16[Team 1 Points],Table16[Team 1],$BC9,Table16[Team 2],BI$3)</f>
        <v>0</v>
      </c>
      <c r="BJ9" s="19">
        <f>SUMIFS(Table16[Team 2 Points],Table16[Team 2],$BC9,Table16[Team 1],BJ$3)+SUMIFS(Table16[Team 1 Points],Table16[Team 1],$BC9,Table16[Team 2],BJ$3)</f>
        <v>0</v>
      </c>
      <c r="BK9" s="19">
        <f>SUMIFS(Table16[Team 2 Points],Table16[Team 2],$BC9,Table16[Team 1],BK$3)+SUMIFS(Table16[Team 1 Points],Table16[Team 1],$BC9,Table16[Team 2],BK$3)</f>
        <v>0</v>
      </c>
      <c r="BL9" s="19">
        <f>SUMIFS(Table16[Team 2 Points],Table16[Team 2],$BC9,Table16[Team 1],BL$3)+SUMIFS(Table16[Team 1 Points],Table16[Team 1],$BC9,Table16[Team 2],BL$3)</f>
        <v>0</v>
      </c>
      <c r="BM9" s="19">
        <f>SUMIFS(Table16[Team 2 Points],Table16[Team 2],$BC9,Table16[Team 1],BM$3)+SUMIFS(Table16[Team 1 Points],Table16[Team 1],$BC9,Table16[Team 2],BM$3)</f>
        <v>0</v>
      </c>
      <c r="BN9" s="19">
        <f>SUMIFS(Table16[Team 2 Points],Table16[Team 2],$BC9,Table16[Team 1],BN$3)+SUMIFS(Table16[Team 1 Points],Table16[Team 1],$BC9,Table16[Team 2],BN$3)</f>
        <v>0</v>
      </c>
      <c r="BO9" s="19">
        <f>SUMIFS(Table16[Team 2 Points],Table16[Team 2],$BC9,Table16[Team 1],BO$3)+SUMIFS(Table16[Team 1 Points],Table16[Team 1],$BC9,Table16[Team 2],BO$3)</f>
        <v>0</v>
      </c>
      <c r="BP9" s="19">
        <f>SUMIFS(Table16[Team 2 Points],Table16[Team 2],$BC9,Table16[Team 1],BP$3)+SUMIFS(Table16[Team 1 Points],Table16[Team 1],$BC9,Table16[Team 2],BP$3)</f>
        <v>0</v>
      </c>
      <c r="BQ9" s="19">
        <f>SUMIFS(Table16[Team 2 Points],Table16[Team 2],$BC9,Table16[Team 1],BQ$3)+SUMIFS(Table16[Team 1 Points],Table16[Team 1],$BC9,Table16[Team 2],BQ$3)</f>
        <v>0</v>
      </c>
      <c r="BR9" s="19">
        <f>SUMIFS(Table16[Team 2 Points],Table16[Team 2],$BC9,Table16[Team 1],BR$3)+SUMIFS(Table16[Team 1 Points],Table16[Team 1],$BC9,Table16[Team 2],BR$3)</f>
        <v>0</v>
      </c>
      <c r="BS9" s="19">
        <f>SUMIFS(Table16[Team 2 Points],Table16[Team 2],$BC9,Table16[Team 1],BS$3)+SUMIFS(Table16[Team 1 Points],Table16[Team 1],$BC9,Table16[Team 2],BS$3)</f>
        <v>0</v>
      </c>
      <c r="BT9" s="19">
        <f>SUMIFS(Table16[Team 2 Points],Table16[Team 2],$BC9,Table16[Team 1],BT$3)+SUMIFS(Table16[Team 1 Points],Table16[Team 1],$BC9,Table16[Team 2],BT$3)</f>
        <v>0</v>
      </c>
      <c r="BU9" s="19">
        <f>SUMIFS(Table16[Team 2 Points],Table16[Team 2],$BC9,Table16[Team 1],BU$3)+SUMIFS(Table16[Team 1 Points],Table16[Team 1],$BC9,Table16[Team 2],BU$3)</f>
        <v>0</v>
      </c>
      <c r="BV9" s="19">
        <f>SUMIFS(Table16[Team 2 Points],Table16[Team 2],$BC9,Table16[Team 1],BV$3)+SUMIFS(Table16[Team 1 Points],Table16[Team 1],$BC9,Table16[Team 2],BV$3)</f>
        <v>0</v>
      </c>
      <c r="BW9" s="19">
        <f>SUMIFS(Table16[Team 2 Points],Table16[Team 2],$BC9,Table16[Team 1],BW$3)+SUMIFS(Table16[Team 1 Points],Table16[Team 1],$BC9,Table16[Team 2],BW$3)</f>
        <v>0</v>
      </c>
      <c r="BX9" s="19">
        <f>SUMIFS(Table16[Team 2 Points],Table16[Team 2],$BC9,Table16[Team 1],BX$3)+SUMIFS(Table16[Team 1 Points],Table16[Team 1],$BC9,Table16[Team 2],BX$3)</f>
        <v>0</v>
      </c>
      <c r="BY9" s="19">
        <f>SUMIFS(Table16[Team 2 Points],Table16[Team 2],$BC9,Table16[Team 1],BY$3)+SUMIFS(Table16[Team 1 Points],Table16[Team 1],$BC9,Table16[Team 2],BY$3)</f>
        <v>0</v>
      </c>
      <c r="BZ9" s="19">
        <f>SUMIFS(Table16[Team 2 Points],Table16[Team 2],$BC9,Table16[Team 1],BZ$3)+SUMIFS(Table16[Team 1 Points],Table16[Team 1],$BC9,Table16[Team 2],BZ$3)</f>
        <v>0</v>
      </c>
      <c r="CA9" s="19">
        <f>SUMIFS(Table16[Team 2 Points],Table16[Team 2],$BC9,Table16[Team 1],CA$3)+SUMIFS(Table16[Team 1 Points],Table16[Team 1],$BC9,Table16[Team 2],CA$3)</f>
        <v>0</v>
      </c>
      <c r="CB9" s="19">
        <f>SUMIFS(Table16[Team 2 Points],Table16[Team 2],$BC9,Table16[Team 1],CB$3)+SUMIFS(Table16[Team 1 Points],Table16[Team 1],$BC9,Table16[Team 2],CB$3)</f>
        <v>0</v>
      </c>
      <c r="CC9" s="19">
        <f>SUMIFS(Table16[Team 2 Points],Table16[Team 2],$BC9,Table16[Team 1],CC$3)+SUMIFS(Table16[Team 1 Points],Table16[Team 1],$BC9,Table16[Team 2],CC$3)</f>
        <v>0</v>
      </c>
      <c r="CD9" s="19">
        <f>SUMIFS(Table16[Team 2 Points],Table16[Team 2],$BC9,Table16[Team 1],CD$3)+SUMIFS(Table16[Team 1 Points],Table16[Team 1],$BC9,Table16[Team 2],CD$3)</f>
        <v>0</v>
      </c>
      <c r="CE9" s="19">
        <f>SUMIFS(Table16[Team 2 Points],Table16[Team 2],$BC9,Table16[Team 1],CE$3)+SUMIFS(Table16[Team 1 Points],Table16[Team 1],$BC9,Table16[Team 2],CE$3)</f>
        <v>0</v>
      </c>
      <c r="CF9" s="19">
        <f>SUMIFS(Table16[Team 2 Points],Table16[Team 2],$BC9,Table16[Team 1],CF$3)+SUMIFS(Table16[Team 1 Points],Table16[Team 1],$BC9,Table16[Team 2],CF$3)</f>
        <v>0</v>
      </c>
      <c r="CG9" s="19">
        <f>SUMIFS(Table16[Team 2 Points],Table16[Team 2],$BC9,Table16[Team 1],CG$3)+SUMIFS(Table16[Team 1 Points],Table16[Team 1],$BC9,Table16[Team 2],CG$3)</f>
        <v>0</v>
      </c>
      <c r="CH9" s="19">
        <f>SUMIFS(Table16[Team 2 Points],Table16[Team 2],$BC9,Table16[Team 1],CH$3)+SUMIFS(Table16[Team 1 Points],Table16[Team 1],$BC9,Table16[Team 2],CH$3)</f>
        <v>0</v>
      </c>
      <c r="CI9" s="19">
        <f>SUMIFS(Table16[Team 2 Points],Table16[Team 2],$BC9,Table16[Team 1],CI$3)+SUMIFS(Table16[Team 1 Points],Table16[Team 1],$BC9,Table16[Team 2],CI$3)</f>
        <v>0</v>
      </c>
      <c r="CK9" s="17" t="s">
        <v>108</v>
      </c>
      <c r="CL9" s="19">
        <f>SUMIFS(Table16[Team 2 GD],Table16[Team 2],$BC9,Table16[Team 1],CL$3)+SUMIFS(Table16[Team 1 GD],Table16[Team 1],$BC9,Table16[Team 2],CL$3)</f>
        <v>0</v>
      </c>
      <c r="CM9" s="19">
        <f>SUMIFS(Table16[Team 2 GD],Table16[Team 2],$BC9,Table16[Team 1],CM$3)+SUMIFS(Table16[Team 1 GD],Table16[Team 1],$BC9,Table16[Team 2],CM$3)</f>
        <v>0</v>
      </c>
      <c r="CN9" s="19">
        <f>SUMIFS(Table16[Team 2 GD],Table16[Team 2],$BC9,Table16[Team 1],CN$3)+SUMIFS(Table16[Team 1 GD],Table16[Team 1],$BC9,Table16[Team 2],CN$3)</f>
        <v>0</v>
      </c>
      <c r="CO9" s="19">
        <f>SUMIFS(Table16[Team 2 GD],Table16[Team 2],$BC9,Table16[Team 1],CO$3)+SUMIFS(Table16[Team 1 GD],Table16[Team 1],$BC9,Table16[Team 2],CO$3)</f>
        <v>0</v>
      </c>
      <c r="CP9" s="19">
        <f>SUMIFS(Table16[Team 2 GD],Table16[Team 2],$BC9,Table16[Team 1],CP$3)+SUMIFS(Table16[Team 1 GD],Table16[Team 1],$BC9,Table16[Team 2],CP$3)</f>
        <v>0</v>
      </c>
      <c r="CQ9" s="19">
        <f>SUMIFS(Table16[Team 2 GD],Table16[Team 2],$BC9,Table16[Team 1],CQ$3)+SUMIFS(Table16[Team 1 GD],Table16[Team 1],$BC9,Table16[Team 2],CQ$3)</f>
        <v>0</v>
      </c>
      <c r="CR9" s="19">
        <f>SUMIFS(Table16[Team 2 GD],Table16[Team 2],$BC9,Table16[Team 1],CR$3)+SUMIFS(Table16[Team 1 GD],Table16[Team 1],$BC9,Table16[Team 2],CR$3)</f>
        <v>0</v>
      </c>
      <c r="CS9" s="19">
        <f>SUMIFS(Table16[Team 2 GD],Table16[Team 2],$BC9,Table16[Team 1],CS$3)+SUMIFS(Table16[Team 1 GD],Table16[Team 1],$BC9,Table16[Team 2],CS$3)</f>
        <v>0</v>
      </c>
      <c r="CT9" s="19">
        <f>SUMIFS(Table16[Team 2 GD],Table16[Team 2],$BC9,Table16[Team 1],CT$3)+SUMIFS(Table16[Team 1 GD],Table16[Team 1],$BC9,Table16[Team 2],CT$3)</f>
        <v>0</v>
      </c>
      <c r="CU9" s="19">
        <f>SUMIFS(Table16[Team 2 GD],Table16[Team 2],$BC9,Table16[Team 1],CU$3)+SUMIFS(Table16[Team 1 GD],Table16[Team 1],$BC9,Table16[Team 2],CU$3)</f>
        <v>0</v>
      </c>
      <c r="CV9" s="19">
        <f>SUMIFS(Table16[Team 2 GD],Table16[Team 2],$BC9,Table16[Team 1],CV$3)+SUMIFS(Table16[Team 1 GD],Table16[Team 1],$BC9,Table16[Team 2],CV$3)</f>
        <v>0</v>
      </c>
      <c r="CW9" s="19">
        <f>SUMIFS(Table16[Team 2 GD],Table16[Team 2],$BC9,Table16[Team 1],CW$3)+SUMIFS(Table16[Team 1 GD],Table16[Team 1],$BC9,Table16[Team 2],CW$3)</f>
        <v>0</v>
      </c>
      <c r="CX9" s="19">
        <f>SUMIFS(Table16[Team 2 GD],Table16[Team 2],$BC9,Table16[Team 1],CX$3)+SUMIFS(Table16[Team 1 GD],Table16[Team 1],$BC9,Table16[Team 2],CX$3)</f>
        <v>0</v>
      </c>
      <c r="CY9" s="19">
        <f>SUMIFS(Table16[Team 2 GD],Table16[Team 2],$BC9,Table16[Team 1],CY$3)+SUMIFS(Table16[Team 1 GD],Table16[Team 1],$BC9,Table16[Team 2],CY$3)</f>
        <v>0</v>
      </c>
      <c r="CZ9" s="19">
        <f>SUMIFS(Table16[Team 2 GD],Table16[Team 2],$BC9,Table16[Team 1],CZ$3)+SUMIFS(Table16[Team 1 GD],Table16[Team 1],$BC9,Table16[Team 2],CZ$3)</f>
        <v>0</v>
      </c>
      <c r="DA9" s="19">
        <f>SUMIFS(Table16[Team 2 GD],Table16[Team 2],$BC9,Table16[Team 1],DA$3)+SUMIFS(Table16[Team 1 GD],Table16[Team 1],$BC9,Table16[Team 2],DA$3)</f>
        <v>0</v>
      </c>
      <c r="DB9" s="19">
        <f>SUMIFS(Table16[Team 2 GD],Table16[Team 2],$BC9,Table16[Team 1],DB$3)+SUMIFS(Table16[Team 1 GD],Table16[Team 1],$BC9,Table16[Team 2],DB$3)</f>
        <v>0</v>
      </c>
      <c r="DC9" s="19">
        <f>SUMIFS(Table16[Team 2 GD],Table16[Team 2],$BC9,Table16[Team 1],DC$3)+SUMIFS(Table16[Team 1 GD],Table16[Team 1],$BC9,Table16[Team 2],DC$3)</f>
        <v>0</v>
      </c>
      <c r="DD9" s="19">
        <f>SUMIFS(Table16[Team 2 GD],Table16[Team 2],$BC9,Table16[Team 1],DD$3)+SUMIFS(Table16[Team 1 GD],Table16[Team 1],$BC9,Table16[Team 2],DD$3)</f>
        <v>0</v>
      </c>
      <c r="DE9" s="19">
        <f>SUMIFS(Table16[Team 2 GD],Table16[Team 2],$BC9,Table16[Team 1],DE$3)+SUMIFS(Table16[Team 1 GD],Table16[Team 1],$BC9,Table16[Team 2],DE$3)</f>
        <v>0</v>
      </c>
      <c r="DF9" s="19">
        <f>SUMIFS(Table16[Team 2 GD],Table16[Team 2],$BC9,Table16[Team 1],DF$3)+SUMIFS(Table16[Team 1 GD],Table16[Team 1],$BC9,Table16[Team 2],DF$3)</f>
        <v>0</v>
      </c>
      <c r="DG9" s="19">
        <f>SUMIFS(Table16[Team 2 GD],Table16[Team 2],$BC9,Table16[Team 1],DG$3)+SUMIFS(Table16[Team 1 GD],Table16[Team 1],$BC9,Table16[Team 2],DG$3)</f>
        <v>0</v>
      </c>
      <c r="DH9" s="19">
        <f>SUMIFS(Table16[Team 2 GD],Table16[Team 2],$BC9,Table16[Team 1],DH$3)+SUMIFS(Table16[Team 1 GD],Table16[Team 1],$BC9,Table16[Team 2],DH$3)</f>
        <v>0</v>
      </c>
      <c r="DI9" s="19">
        <f>SUMIFS(Table16[Team 2 GD],Table16[Team 2],$BC9,Table16[Team 1],DI$3)+SUMIFS(Table16[Team 1 GD],Table16[Team 1],$BC9,Table16[Team 2],DI$3)</f>
        <v>0</v>
      </c>
      <c r="DJ9" s="19">
        <f>SUMIFS(Table16[Team 2 GD],Table16[Team 2],$BC9,Table16[Team 1],DJ$3)+SUMIFS(Table16[Team 1 GD],Table16[Team 1],$BC9,Table16[Team 2],DJ$3)</f>
        <v>0</v>
      </c>
      <c r="DK9" s="19">
        <f>SUMIFS(Table16[Team 2 GD],Table16[Team 2],$BC9,Table16[Team 1],DK$3)+SUMIFS(Table16[Team 1 GD],Table16[Team 1],$BC9,Table16[Team 2],DK$3)</f>
        <v>0</v>
      </c>
      <c r="DL9" s="19">
        <f>SUMIFS(Table16[Team 2 GD],Table16[Team 2],$BC9,Table16[Team 1],DL$3)+SUMIFS(Table16[Team 1 GD],Table16[Team 1],$BC9,Table16[Team 2],DL$3)</f>
        <v>0</v>
      </c>
      <c r="DM9" s="19">
        <f>SUMIFS(Table16[Team 2 GD],Table16[Team 2],$BC9,Table16[Team 1],DM$3)+SUMIFS(Table16[Team 1 GD],Table16[Team 1],$BC9,Table16[Team 2],DM$3)</f>
        <v>0</v>
      </c>
      <c r="DN9" s="19">
        <f>SUMIFS(Table16[Team 2 GD],Table16[Team 2],$BC9,Table16[Team 1],DN$3)+SUMIFS(Table16[Team 1 GD],Table16[Team 1],$BC9,Table16[Team 2],DN$3)</f>
        <v>0</v>
      </c>
      <c r="DO9" s="19">
        <f>SUMIFS(Table16[Team 2 GD],Table16[Team 2],$BC9,Table16[Team 1],DO$3)+SUMIFS(Table16[Team 1 GD],Table16[Team 1],$BC9,Table16[Team 2],DO$3)</f>
        <v>0</v>
      </c>
      <c r="DP9" s="19">
        <f>SUMIFS(Table16[Team 2 GD],Table16[Team 2],$BC9,Table16[Team 1],DP$3)+SUMIFS(Table16[Team 1 GD],Table16[Team 1],$BC9,Table16[Team 2],DP$3)</f>
        <v>0</v>
      </c>
      <c r="DQ9" s="19">
        <f>SUMIFS(Table16[Team 2 GD],Table16[Team 2],$BC9,Table16[Team 1],DQ$3)+SUMIFS(Table16[Team 1 GD],Table16[Team 1],$BC9,Table16[Team 2],DQ$3)</f>
        <v>0</v>
      </c>
      <c r="DS9" s="17" t="s">
        <v>108</v>
      </c>
      <c r="DT9" s="19">
        <f>SUMIFS(Table16[Team 2 Goals],Table16[Team 2],$BC9,Table16[Team 1],DT$3)+SUMIFS(Table16[Team 1 Goals],Table16[Team 1],$BC9,Table16[Team 2],DT$3)</f>
        <v>0</v>
      </c>
      <c r="DU9" s="19">
        <f>SUMIFS(Table16[Team 2 Goals],Table16[Team 2],$BC9,Table16[Team 1],DU$3)+SUMIFS(Table16[Team 1 Goals],Table16[Team 1],$BC9,Table16[Team 2],DU$3)</f>
        <v>0</v>
      </c>
      <c r="DV9" s="19">
        <f>SUMIFS(Table16[Team 2 Goals],Table16[Team 2],$BC9,Table16[Team 1],DV$3)+SUMIFS(Table16[Team 1 Goals],Table16[Team 1],$BC9,Table16[Team 2],DV$3)</f>
        <v>0</v>
      </c>
      <c r="DW9" s="19">
        <f>SUMIFS(Table16[Team 2 Goals],Table16[Team 2],$BC9,Table16[Team 1],DW$3)+SUMIFS(Table16[Team 1 Goals],Table16[Team 1],$BC9,Table16[Team 2],DW$3)</f>
        <v>0</v>
      </c>
      <c r="DX9" s="19">
        <f>SUMIFS(Table16[Team 2 Goals],Table16[Team 2],$BC9,Table16[Team 1],DX$3)+SUMIFS(Table16[Team 1 Goals],Table16[Team 1],$BC9,Table16[Team 2],DX$3)</f>
        <v>0</v>
      </c>
      <c r="DY9" s="19">
        <f>SUMIFS(Table16[Team 2 Goals],Table16[Team 2],$BC9,Table16[Team 1],DY$3)+SUMIFS(Table16[Team 1 Goals],Table16[Team 1],$BC9,Table16[Team 2],DY$3)</f>
        <v>0</v>
      </c>
      <c r="DZ9" s="19">
        <f>SUMIFS(Table16[Team 2 Goals],Table16[Team 2],$BC9,Table16[Team 1],DZ$3)+SUMIFS(Table16[Team 1 Goals],Table16[Team 1],$BC9,Table16[Team 2],DZ$3)</f>
        <v>0</v>
      </c>
      <c r="EA9" s="19">
        <f>SUMIFS(Table16[Team 2 Goals],Table16[Team 2],$BC9,Table16[Team 1],EA$3)+SUMIFS(Table16[Team 1 Goals],Table16[Team 1],$BC9,Table16[Team 2],EA$3)</f>
        <v>0</v>
      </c>
      <c r="EB9" s="19">
        <f>SUMIFS(Table16[Team 2 Goals],Table16[Team 2],$BC9,Table16[Team 1],EB$3)+SUMIFS(Table16[Team 1 Goals],Table16[Team 1],$BC9,Table16[Team 2],EB$3)</f>
        <v>0</v>
      </c>
      <c r="EC9" s="19">
        <f>SUMIFS(Table16[Team 2 Goals],Table16[Team 2],$BC9,Table16[Team 1],EC$3)+SUMIFS(Table16[Team 1 Goals],Table16[Team 1],$BC9,Table16[Team 2],EC$3)</f>
        <v>0</v>
      </c>
      <c r="ED9" s="19">
        <f>SUMIFS(Table16[Team 2 Goals],Table16[Team 2],$BC9,Table16[Team 1],ED$3)+SUMIFS(Table16[Team 1 Goals],Table16[Team 1],$BC9,Table16[Team 2],ED$3)</f>
        <v>0</v>
      </c>
      <c r="EE9" s="19">
        <f>SUMIFS(Table16[Team 2 Goals],Table16[Team 2],$BC9,Table16[Team 1],EE$3)+SUMIFS(Table16[Team 1 Goals],Table16[Team 1],$BC9,Table16[Team 2],EE$3)</f>
        <v>0</v>
      </c>
      <c r="EF9" s="19">
        <f>SUMIFS(Table16[Team 2 Goals],Table16[Team 2],$BC9,Table16[Team 1],EF$3)+SUMIFS(Table16[Team 1 Goals],Table16[Team 1],$BC9,Table16[Team 2],EF$3)</f>
        <v>0</v>
      </c>
      <c r="EG9" s="19">
        <f>SUMIFS(Table16[Team 2 Goals],Table16[Team 2],$BC9,Table16[Team 1],EG$3)+SUMIFS(Table16[Team 1 Goals],Table16[Team 1],$BC9,Table16[Team 2],EG$3)</f>
        <v>0</v>
      </c>
      <c r="EH9" s="19">
        <f>SUMIFS(Table16[Team 2 Goals],Table16[Team 2],$BC9,Table16[Team 1],EH$3)+SUMIFS(Table16[Team 1 Goals],Table16[Team 1],$BC9,Table16[Team 2],EH$3)</f>
        <v>0</v>
      </c>
      <c r="EI9" s="19">
        <f>SUMIFS(Table16[Team 2 Goals],Table16[Team 2],$BC9,Table16[Team 1],EI$3)+SUMIFS(Table16[Team 1 Goals],Table16[Team 1],$BC9,Table16[Team 2],EI$3)</f>
        <v>0</v>
      </c>
      <c r="EJ9" s="19">
        <f>SUMIFS(Table16[Team 2 Goals],Table16[Team 2],$BC9,Table16[Team 1],EJ$3)+SUMIFS(Table16[Team 1 Goals],Table16[Team 1],$BC9,Table16[Team 2],EJ$3)</f>
        <v>0</v>
      </c>
      <c r="EK9" s="19">
        <f>SUMIFS(Table16[Team 2 Goals],Table16[Team 2],$BC9,Table16[Team 1],EK$3)+SUMIFS(Table16[Team 1 Goals],Table16[Team 1],$BC9,Table16[Team 2],EK$3)</f>
        <v>0</v>
      </c>
      <c r="EL9" s="19">
        <f>SUMIFS(Table16[Team 2 Goals],Table16[Team 2],$BC9,Table16[Team 1],EL$3)+SUMIFS(Table16[Team 1 Goals],Table16[Team 1],$BC9,Table16[Team 2],EL$3)</f>
        <v>0</v>
      </c>
      <c r="EM9" s="19">
        <f>SUMIFS(Table16[Team 2 Goals],Table16[Team 2],$BC9,Table16[Team 1],EM$3)+SUMIFS(Table16[Team 1 Goals],Table16[Team 1],$BC9,Table16[Team 2],EM$3)</f>
        <v>0</v>
      </c>
      <c r="EN9" s="19">
        <f>SUMIFS(Table16[Team 2 Goals],Table16[Team 2],$BC9,Table16[Team 1],EN$3)+SUMIFS(Table16[Team 1 Goals],Table16[Team 1],$BC9,Table16[Team 2],EN$3)</f>
        <v>0</v>
      </c>
      <c r="EO9" s="19">
        <f>SUMIFS(Table16[Team 2 Goals],Table16[Team 2],$BC9,Table16[Team 1],EO$3)+SUMIFS(Table16[Team 1 Goals],Table16[Team 1],$BC9,Table16[Team 2],EO$3)</f>
        <v>0</v>
      </c>
      <c r="EP9" s="19">
        <f>SUMIFS(Table16[Team 2 Goals],Table16[Team 2],$BC9,Table16[Team 1],EP$3)+SUMIFS(Table16[Team 1 Goals],Table16[Team 1],$BC9,Table16[Team 2],EP$3)</f>
        <v>0</v>
      </c>
      <c r="EQ9" s="19">
        <f>SUMIFS(Table16[Team 2 Goals],Table16[Team 2],$BC9,Table16[Team 1],EQ$3)+SUMIFS(Table16[Team 1 Goals],Table16[Team 1],$BC9,Table16[Team 2],EQ$3)</f>
        <v>0</v>
      </c>
      <c r="ER9" s="19">
        <f>SUMIFS(Table16[Team 2 Goals],Table16[Team 2],$BC9,Table16[Team 1],ER$3)+SUMIFS(Table16[Team 1 Goals],Table16[Team 1],$BC9,Table16[Team 2],ER$3)</f>
        <v>0</v>
      </c>
      <c r="ES9" s="19">
        <f>SUMIFS(Table16[Team 2 Goals],Table16[Team 2],$BC9,Table16[Team 1],ES$3)+SUMIFS(Table16[Team 1 Goals],Table16[Team 1],$BC9,Table16[Team 2],ES$3)</f>
        <v>0</v>
      </c>
      <c r="ET9" s="19">
        <f>SUMIFS(Table16[Team 2 Goals],Table16[Team 2],$BC9,Table16[Team 1],ET$3)+SUMIFS(Table16[Team 1 Goals],Table16[Team 1],$BC9,Table16[Team 2],ET$3)</f>
        <v>0</v>
      </c>
      <c r="EU9" s="19">
        <f>SUMIFS(Table16[Team 2 Goals],Table16[Team 2],$BC9,Table16[Team 1],EU$3)+SUMIFS(Table16[Team 1 Goals],Table16[Team 1],$BC9,Table16[Team 2],EU$3)</f>
        <v>0</v>
      </c>
      <c r="EV9" s="19">
        <f>SUMIFS(Table16[Team 2 Goals],Table16[Team 2],$BC9,Table16[Team 1],EV$3)+SUMIFS(Table16[Team 1 Goals],Table16[Team 1],$BC9,Table16[Team 2],EV$3)</f>
        <v>0</v>
      </c>
      <c r="EW9" s="19">
        <f>SUMIFS(Table16[Team 2 Goals],Table16[Team 2],$BC9,Table16[Team 1],EW$3)+SUMIFS(Table16[Team 1 Goals],Table16[Team 1],$BC9,Table16[Team 2],EW$3)</f>
        <v>0</v>
      </c>
      <c r="EX9" s="19">
        <f>SUMIFS(Table16[Team 2 Goals],Table16[Team 2],$BC9,Table16[Team 1],EX$3)+SUMIFS(Table16[Team 1 Goals],Table16[Team 1],$BC9,Table16[Team 2],EX$3)</f>
        <v>0</v>
      </c>
      <c r="EY9" s="19">
        <f>SUMIFS(Table16[Team 2 Goals],Table16[Team 2],$BC9,Table16[Team 1],EY$3)+SUMIFS(Table16[Team 1 Goals],Table16[Team 1],$BC9,Table16[Team 2],EY$3)</f>
        <v>0</v>
      </c>
      <c r="FA9" s="72"/>
      <c r="FB9" s="72"/>
    </row>
    <row r="10" spans="1:159" s="17" customFormat="1" ht="30" customHeight="1" thickBot="1" x14ac:dyDescent="0.3">
      <c r="A10" s="70"/>
      <c r="B10" s="5">
        <v>7</v>
      </c>
      <c r="C10" s="5" t="s">
        <v>21</v>
      </c>
      <c r="D10" s="28">
        <v>44887</v>
      </c>
      <c r="E10" s="5" t="s">
        <v>9</v>
      </c>
      <c r="F10" s="29">
        <v>0.79166666666666663</v>
      </c>
      <c r="G10" s="30">
        <f t="shared" si="0"/>
        <v>44887.333333333328</v>
      </c>
      <c r="H10" s="5" t="s">
        <v>10</v>
      </c>
      <c r="I10" s="67"/>
      <c r="J10" s="5" t="str">
        <f>IF(Table16[[#This Row],[SCORE]]="","",IF(O10=P10,"Draw",IF(O10&gt;P10,K10,L10)))</f>
        <v/>
      </c>
      <c r="K10" s="17" t="str">
        <f>IF(Table16[[#This Row],[TEAMS]]="","",LEFT(H10,FIND(" -",H10,1)-1))</f>
        <v>Mexico</v>
      </c>
      <c r="L10" s="17" t="str">
        <f>IF(Table16[[#This Row],[TEAMS]]="","",MID(H10,FIND("-",H10,1)+2,LEN(H10)-FIND("-",H10,1)+2))</f>
        <v>Poland</v>
      </c>
      <c r="M10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10" s="17" t="str">
        <f>IF(Table16[[#This Row],[Winner]]=Table16[[#This Row],[Team 1]],Table16[[#This Row],[Team 2]],IF(Table16[[#This Row],[Winner]]=Table16[[#This Row],[Team 2]],Table16[[#This Row],[Team 1]],""))</f>
        <v/>
      </c>
      <c r="O10" s="17" t="str">
        <f>IF(Table16[[#This Row],[SCORE]]="","",LEFT(I10,FIND(":",I10,1)-1)*1)</f>
        <v/>
      </c>
      <c r="P10" s="17" t="str">
        <f>IF(Table16[[#This Row],[SCORE]]="","",MID(I10,FIND(":",I10,1)+1,LEN(I10)-FIND(":",I10,1)+1)*1)</f>
        <v/>
      </c>
      <c r="Q10" s="17" t="str">
        <f>IF(OR(Table16[[#This Row],[Team 1 Goals]]="",Table16[[#This Row],[Team 2 Goals]]=""),"",Table16[[#This Row],[Team 1 Goals]]-Table16[[#This Row],[Team 2 Goals]])</f>
        <v/>
      </c>
      <c r="R10" s="17" t="str">
        <f>IF(OR(Table16[[#This Row],[Team 1 Goals]]="",Table16[[#This Row],[Team 2 Goals]]=""),"",Table16[[#This Row],[Team 2 Goals]]-Table16[[#This Row],[Team 1 Goals]])</f>
        <v/>
      </c>
      <c r="S10" s="17" t="str">
        <f>IF(Table16[[#This Row],[SCORE]]="","",IF(Table16[[#This Row],[WINNER / RESULT]]="Draw",1,IF(Table16[[#This Row],[WINNER / RESULT]]=Table16[[#This Row],[Team 1]],3,0)))</f>
        <v/>
      </c>
      <c r="T10" s="17" t="str">
        <f>IF(Table16[[#This Row],[SCORE]]="","",IF(Table16[[#This Row],[WINNER / RESULT]]="Draw",1,IF(Table16[[#This Row],[WINNER / RESULT]]=Table16[[#This Row],[Team 2]],3,0)))</f>
        <v/>
      </c>
      <c r="V10" s="4" t="s">
        <v>9</v>
      </c>
      <c r="Z10" s="4"/>
      <c r="AI10" s="17" t="s">
        <v>20</v>
      </c>
      <c r="AJ10" s="17" t="s">
        <v>104</v>
      </c>
      <c r="AK10" s="17">
        <f>COUNTIF(Table16[Winner],AJ10)</f>
        <v>0</v>
      </c>
      <c r="AL10" s="17">
        <f>COUNTIFS(Table16[Team 2],AJ10,Table16[WINNER / RESULT],"Draw")+COUNTIFS(Table16[Team 1],AJ10,Table16[WINNER / RESULT],"Draw")</f>
        <v>0</v>
      </c>
      <c r="AM10" s="17">
        <f>COUNTIF(Table16[Loser],AJ10)</f>
        <v>0</v>
      </c>
      <c r="AN10" s="17">
        <f>AL10+(3*AK10)</f>
        <v>0</v>
      </c>
      <c r="AO10" s="17">
        <f>SUMIFS(Table16[Team 1 Goals],Table16[Team 1],AJ10)+SUMIFS(Table16[Team 2 Goals],Table16[Team 2],AJ10)</f>
        <v>0</v>
      </c>
      <c r="AP10" s="17">
        <f>SUMIFS(Table16[Team 2 Goals],Table16[Team 1],AJ10)+SUMIFS(Table16[Team 1 Goals],Table16[Team 2],AJ10)</f>
        <v>0</v>
      </c>
      <c r="AQ10" s="17">
        <f>AO10-AP10</f>
        <v>0</v>
      </c>
      <c r="AR10" s="17">
        <f ca="1">RANK(BA10,$BA$9:$BA$12,1)</f>
        <v>2</v>
      </c>
      <c r="AS10" s="17" t="str">
        <f t="shared" si="1"/>
        <v/>
      </c>
      <c r="AT10" s="17" t="str">
        <f ca="1">IF(AS10="",AR10&amp;AI10,AS10&amp;AI10)</f>
        <v>2B</v>
      </c>
      <c r="AU10" s="17">
        <f>RANK(AN10,AN9:AN12)+(RANK(AQ10,AQ9:AQ12)/10)+(RANK(AO10,AO9:AO12)/100)</f>
        <v>1.1100000000000001</v>
      </c>
      <c r="AV10" s="17">
        <f>RANK(AU10,$AU$9:$AU$12,1)</f>
        <v>1</v>
      </c>
      <c r="AW10" s="17" cm="1">
        <f t="array" aca="1" ref="AW10" ca="1">SUMPRODUCT((OFFSET($BD$3:$CI$3,MATCH($AJ10,$BC$4:$BC$35,0),0))*((IF($AV11=$AV10,$BD$3:$CI$3=$AJ11,0))+(IF($AV12=$AV10,$BD$3:$CI$3=$AJ12,0))+(IF($AV9=$AV10,$BD$3:$CI$3=$AJ9,0))))</f>
        <v>0</v>
      </c>
      <c r="AX10" s="17" cm="1">
        <f t="array" aca="1" ref="AX10" ca="1">SUMPRODUCT((OFFSET($CL$3:$DQ$3,MATCH($AJ10,$CK$4:$CK$35,0),0))*((IF($AV11=$AV10,$CL$3:$DQ$3=$AJ11,0))+(IF($AV12=$AV10,$CL$3:$DQ$3=$AJ12,0))+(IF($AV9=$AV10,$CL$3:$DQ$3=$AJ9,0))))</f>
        <v>0</v>
      </c>
      <c r="AY10" s="17" cm="1">
        <f t="array" aca="1" ref="AY10" ca="1">SUMPRODUCT((OFFSET($DT$3:$EY$3,MATCH($AJ10,$DS$4:$DS$35,0),0))*((IF($AV11=$AV10,$DT$3:$EY$3=$AJ11,0))+(IF($AV12=$AV10,$DT$3:$EY$3=$AJ12,0))+(IF($AV9=$AV10,$DT$3:$EY$3=$AJ9,0))))</f>
        <v>0</v>
      </c>
      <c r="AZ10" s="17">
        <f ca="1">(AW10/1000)+(AX10/10000)+(AY10/100000)+(ROW(AY11)/10000000)</f>
        <v>1.1000000000000001E-6</v>
      </c>
      <c r="BA10" s="17">
        <f ca="1">+AU10-AZ10</f>
        <v>1.1099989000000001</v>
      </c>
      <c r="BC10" s="17" t="s">
        <v>107</v>
      </c>
      <c r="BD10" s="19">
        <f>SUMIFS(Table16[Team 2 Points],Table16[Team 2],$BC10,Table16[Team 1],BD$3)+SUMIFS(Table16[Team 1 Points],Table16[Team 1],$BC10,Table16[Team 2],BD$3)</f>
        <v>0</v>
      </c>
      <c r="BE10" s="19">
        <f>SUMIFS(Table16[Team 2 Points],Table16[Team 2],$BC10,Table16[Team 1],BE$3)+SUMIFS(Table16[Team 1 Points],Table16[Team 1],$BC10,Table16[Team 2],BE$3)</f>
        <v>0</v>
      </c>
      <c r="BF10" s="19">
        <f>SUMIFS(Table16[Team 2 Points],Table16[Team 2],$BC10,Table16[Team 1],BF$3)+SUMIFS(Table16[Team 1 Points],Table16[Team 1],$BC10,Table16[Team 2],BF$3)</f>
        <v>0</v>
      </c>
      <c r="BG10" s="19">
        <f>SUMIFS(Table16[Team 2 Points],Table16[Team 2],$BC10,Table16[Team 1],BG$3)+SUMIFS(Table16[Team 1 Points],Table16[Team 1],$BC10,Table16[Team 2],BG$3)</f>
        <v>0</v>
      </c>
      <c r="BH10" s="19">
        <f>SUMIFS(Table16[Team 2 Points],Table16[Team 2],$BC10,Table16[Team 1],BH$3)+SUMIFS(Table16[Team 1 Points],Table16[Team 1],$BC10,Table16[Team 2],BH$3)</f>
        <v>0</v>
      </c>
      <c r="BI10" s="19">
        <f>SUMIFS(Table16[Team 2 Points],Table16[Team 2],$BC10,Table16[Team 1],BI$3)+SUMIFS(Table16[Team 1 Points],Table16[Team 1],$BC10,Table16[Team 2],BI$3)</f>
        <v>0</v>
      </c>
      <c r="BJ10" s="19">
        <f>SUMIFS(Table16[Team 2 Points],Table16[Team 2],$BC10,Table16[Team 1],BJ$3)+SUMIFS(Table16[Team 1 Points],Table16[Team 1],$BC10,Table16[Team 2],BJ$3)</f>
        <v>0</v>
      </c>
      <c r="BK10" s="19">
        <f>SUMIFS(Table16[Team 2 Points],Table16[Team 2],$BC10,Table16[Team 1],BK$3)+SUMIFS(Table16[Team 1 Points],Table16[Team 1],$BC10,Table16[Team 2],BK$3)</f>
        <v>0</v>
      </c>
      <c r="BL10" s="19">
        <f>SUMIFS(Table16[Team 2 Points],Table16[Team 2],$BC10,Table16[Team 1],BL$3)+SUMIFS(Table16[Team 1 Points],Table16[Team 1],$BC10,Table16[Team 2],BL$3)</f>
        <v>0</v>
      </c>
      <c r="BM10" s="19">
        <f>SUMIFS(Table16[Team 2 Points],Table16[Team 2],$BC10,Table16[Team 1],BM$3)+SUMIFS(Table16[Team 1 Points],Table16[Team 1],$BC10,Table16[Team 2],BM$3)</f>
        <v>0</v>
      </c>
      <c r="BN10" s="19">
        <f>SUMIFS(Table16[Team 2 Points],Table16[Team 2],$BC10,Table16[Team 1],BN$3)+SUMIFS(Table16[Team 1 Points],Table16[Team 1],$BC10,Table16[Team 2],BN$3)</f>
        <v>0</v>
      </c>
      <c r="BO10" s="19">
        <f>SUMIFS(Table16[Team 2 Points],Table16[Team 2],$BC10,Table16[Team 1],BO$3)+SUMIFS(Table16[Team 1 Points],Table16[Team 1],$BC10,Table16[Team 2],BO$3)</f>
        <v>0</v>
      </c>
      <c r="BP10" s="19">
        <f>SUMIFS(Table16[Team 2 Points],Table16[Team 2],$BC10,Table16[Team 1],BP$3)+SUMIFS(Table16[Team 1 Points],Table16[Team 1],$BC10,Table16[Team 2],BP$3)</f>
        <v>0</v>
      </c>
      <c r="BQ10" s="19">
        <f>SUMIFS(Table16[Team 2 Points],Table16[Team 2],$BC10,Table16[Team 1],BQ$3)+SUMIFS(Table16[Team 1 Points],Table16[Team 1],$BC10,Table16[Team 2],BQ$3)</f>
        <v>0</v>
      </c>
      <c r="BR10" s="19">
        <f>SUMIFS(Table16[Team 2 Points],Table16[Team 2],$BC10,Table16[Team 1],BR$3)+SUMIFS(Table16[Team 1 Points],Table16[Team 1],$BC10,Table16[Team 2],BR$3)</f>
        <v>0</v>
      </c>
      <c r="BS10" s="19">
        <f>SUMIFS(Table16[Team 2 Points],Table16[Team 2],$BC10,Table16[Team 1],BS$3)+SUMIFS(Table16[Team 1 Points],Table16[Team 1],$BC10,Table16[Team 2],BS$3)</f>
        <v>0</v>
      </c>
      <c r="BT10" s="19">
        <f>SUMIFS(Table16[Team 2 Points],Table16[Team 2],$BC10,Table16[Team 1],BT$3)+SUMIFS(Table16[Team 1 Points],Table16[Team 1],$BC10,Table16[Team 2],BT$3)</f>
        <v>0</v>
      </c>
      <c r="BU10" s="19">
        <f>SUMIFS(Table16[Team 2 Points],Table16[Team 2],$BC10,Table16[Team 1],BU$3)+SUMIFS(Table16[Team 1 Points],Table16[Team 1],$BC10,Table16[Team 2],BU$3)</f>
        <v>0</v>
      </c>
      <c r="BV10" s="19">
        <f>SUMIFS(Table16[Team 2 Points],Table16[Team 2],$BC10,Table16[Team 1],BV$3)+SUMIFS(Table16[Team 1 Points],Table16[Team 1],$BC10,Table16[Team 2],BV$3)</f>
        <v>0</v>
      </c>
      <c r="BW10" s="19">
        <f>SUMIFS(Table16[Team 2 Points],Table16[Team 2],$BC10,Table16[Team 1],BW$3)+SUMIFS(Table16[Team 1 Points],Table16[Team 1],$BC10,Table16[Team 2],BW$3)</f>
        <v>0</v>
      </c>
      <c r="BX10" s="19">
        <f>SUMIFS(Table16[Team 2 Points],Table16[Team 2],$BC10,Table16[Team 1],BX$3)+SUMIFS(Table16[Team 1 Points],Table16[Team 1],$BC10,Table16[Team 2],BX$3)</f>
        <v>0</v>
      </c>
      <c r="BY10" s="19">
        <f>SUMIFS(Table16[Team 2 Points],Table16[Team 2],$BC10,Table16[Team 1],BY$3)+SUMIFS(Table16[Team 1 Points],Table16[Team 1],$BC10,Table16[Team 2],BY$3)</f>
        <v>0</v>
      </c>
      <c r="BZ10" s="19">
        <f>SUMIFS(Table16[Team 2 Points],Table16[Team 2],$BC10,Table16[Team 1],BZ$3)+SUMIFS(Table16[Team 1 Points],Table16[Team 1],$BC10,Table16[Team 2],BZ$3)</f>
        <v>0</v>
      </c>
      <c r="CA10" s="19">
        <f>SUMIFS(Table16[Team 2 Points],Table16[Team 2],$BC10,Table16[Team 1],CA$3)+SUMIFS(Table16[Team 1 Points],Table16[Team 1],$BC10,Table16[Team 2],CA$3)</f>
        <v>0</v>
      </c>
      <c r="CB10" s="19">
        <f>SUMIFS(Table16[Team 2 Points],Table16[Team 2],$BC10,Table16[Team 1],CB$3)+SUMIFS(Table16[Team 1 Points],Table16[Team 1],$BC10,Table16[Team 2],CB$3)</f>
        <v>0</v>
      </c>
      <c r="CC10" s="19">
        <f>SUMIFS(Table16[Team 2 Points],Table16[Team 2],$BC10,Table16[Team 1],CC$3)+SUMIFS(Table16[Team 1 Points],Table16[Team 1],$BC10,Table16[Team 2],CC$3)</f>
        <v>0</v>
      </c>
      <c r="CD10" s="19">
        <f>SUMIFS(Table16[Team 2 Points],Table16[Team 2],$BC10,Table16[Team 1],CD$3)+SUMIFS(Table16[Team 1 Points],Table16[Team 1],$BC10,Table16[Team 2],CD$3)</f>
        <v>0</v>
      </c>
      <c r="CE10" s="19">
        <f>SUMIFS(Table16[Team 2 Points],Table16[Team 2],$BC10,Table16[Team 1],CE$3)+SUMIFS(Table16[Team 1 Points],Table16[Team 1],$BC10,Table16[Team 2],CE$3)</f>
        <v>0</v>
      </c>
      <c r="CF10" s="19">
        <f>SUMIFS(Table16[Team 2 Points],Table16[Team 2],$BC10,Table16[Team 1],CF$3)+SUMIFS(Table16[Team 1 Points],Table16[Team 1],$BC10,Table16[Team 2],CF$3)</f>
        <v>0</v>
      </c>
      <c r="CG10" s="19">
        <f>SUMIFS(Table16[Team 2 Points],Table16[Team 2],$BC10,Table16[Team 1],CG$3)+SUMIFS(Table16[Team 1 Points],Table16[Team 1],$BC10,Table16[Team 2],CG$3)</f>
        <v>0</v>
      </c>
      <c r="CH10" s="19">
        <f>SUMIFS(Table16[Team 2 Points],Table16[Team 2],$BC10,Table16[Team 1],CH$3)+SUMIFS(Table16[Team 1 Points],Table16[Team 1],$BC10,Table16[Team 2],CH$3)</f>
        <v>0</v>
      </c>
      <c r="CI10" s="19">
        <f>SUMIFS(Table16[Team 2 Points],Table16[Team 2],$BC10,Table16[Team 1],CI$3)+SUMIFS(Table16[Team 1 Points],Table16[Team 1],$BC10,Table16[Team 2],CI$3)</f>
        <v>0</v>
      </c>
      <c r="CK10" s="17" t="s">
        <v>107</v>
      </c>
      <c r="CL10" s="19">
        <f>SUMIFS(Table16[Team 2 GD],Table16[Team 2],$BC10,Table16[Team 1],CL$3)+SUMIFS(Table16[Team 1 GD],Table16[Team 1],$BC10,Table16[Team 2],CL$3)</f>
        <v>0</v>
      </c>
      <c r="CM10" s="19">
        <f>SUMIFS(Table16[Team 2 GD],Table16[Team 2],$BC10,Table16[Team 1],CM$3)+SUMIFS(Table16[Team 1 GD],Table16[Team 1],$BC10,Table16[Team 2],CM$3)</f>
        <v>0</v>
      </c>
      <c r="CN10" s="19">
        <f>SUMIFS(Table16[Team 2 GD],Table16[Team 2],$BC10,Table16[Team 1],CN$3)+SUMIFS(Table16[Team 1 GD],Table16[Team 1],$BC10,Table16[Team 2],CN$3)</f>
        <v>0</v>
      </c>
      <c r="CO10" s="19">
        <f>SUMIFS(Table16[Team 2 GD],Table16[Team 2],$BC10,Table16[Team 1],CO$3)+SUMIFS(Table16[Team 1 GD],Table16[Team 1],$BC10,Table16[Team 2],CO$3)</f>
        <v>0</v>
      </c>
      <c r="CP10" s="19">
        <f>SUMIFS(Table16[Team 2 GD],Table16[Team 2],$BC10,Table16[Team 1],CP$3)+SUMIFS(Table16[Team 1 GD],Table16[Team 1],$BC10,Table16[Team 2],CP$3)</f>
        <v>0</v>
      </c>
      <c r="CQ10" s="19">
        <f>SUMIFS(Table16[Team 2 GD],Table16[Team 2],$BC10,Table16[Team 1],CQ$3)+SUMIFS(Table16[Team 1 GD],Table16[Team 1],$BC10,Table16[Team 2],CQ$3)</f>
        <v>0</v>
      </c>
      <c r="CR10" s="19">
        <f>SUMIFS(Table16[Team 2 GD],Table16[Team 2],$BC10,Table16[Team 1],CR$3)+SUMIFS(Table16[Team 1 GD],Table16[Team 1],$BC10,Table16[Team 2],CR$3)</f>
        <v>0</v>
      </c>
      <c r="CS10" s="19">
        <f>SUMIFS(Table16[Team 2 GD],Table16[Team 2],$BC10,Table16[Team 1],CS$3)+SUMIFS(Table16[Team 1 GD],Table16[Team 1],$BC10,Table16[Team 2],CS$3)</f>
        <v>0</v>
      </c>
      <c r="CT10" s="19">
        <f>SUMIFS(Table16[Team 2 GD],Table16[Team 2],$BC10,Table16[Team 1],CT$3)+SUMIFS(Table16[Team 1 GD],Table16[Team 1],$BC10,Table16[Team 2],CT$3)</f>
        <v>0</v>
      </c>
      <c r="CU10" s="19">
        <f>SUMIFS(Table16[Team 2 GD],Table16[Team 2],$BC10,Table16[Team 1],CU$3)+SUMIFS(Table16[Team 1 GD],Table16[Team 1],$BC10,Table16[Team 2],CU$3)</f>
        <v>0</v>
      </c>
      <c r="CV10" s="19">
        <f>SUMIFS(Table16[Team 2 GD],Table16[Team 2],$BC10,Table16[Team 1],CV$3)+SUMIFS(Table16[Team 1 GD],Table16[Team 1],$BC10,Table16[Team 2],CV$3)</f>
        <v>0</v>
      </c>
      <c r="CW10" s="19">
        <f>SUMIFS(Table16[Team 2 GD],Table16[Team 2],$BC10,Table16[Team 1],CW$3)+SUMIFS(Table16[Team 1 GD],Table16[Team 1],$BC10,Table16[Team 2],CW$3)</f>
        <v>0</v>
      </c>
      <c r="CX10" s="19">
        <f>SUMIFS(Table16[Team 2 GD],Table16[Team 2],$BC10,Table16[Team 1],CX$3)+SUMIFS(Table16[Team 1 GD],Table16[Team 1],$BC10,Table16[Team 2],CX$3)</f>
        <v>0</v>
      </c>
      <c r="CY10" s="19">
        <f>SUMIFS(Table16[Team 2 GD],Table16[Team 2],$BC10,Table16[Team 1],CY$3)+SUMIFS(Table16[Team 1 GD],Table16[Team 1],$BC10,Table16[Team 2],CY$3)</f>
        <v>0</v>
      </c>
      <c r="CZ10" s="19">
        <f>SUMIFS(Table16[Team 2 GD],Table16[Team 2],$BC10,Table16[Team 1],CZ$3)+SUMIFS(Table16[Team 1 GD],Table16[Team 1],$BC10,Table16[Team 2],CZ$3)</f>
        <v>0</v>
      </c>
      <c r="DA10" s="19">
        <f>SUMIFS(Table16[Team 2 GD],Table16[Team 2],$BC10,Table16[Team 1],DA$3)+SUMIFS(Table16[Team 1 GD],Table16[Team 1],$BC10,Table16[Team 2],DA$3)</f>
        <v>0</v>
      </c>
      <c r="DB10" s="19">
        <f>SUMIFS(Table16[Team 2 GD],Table16[Team 2],$BC10,Table16[Team 1],DB$3)+SUMIFS(Table16[Team 1 GD],Table16[Team 1],$BC10,Table16[Team 2],DB$3)</f>
        <v>0</v>
      </c>
      <c r="DC10" s="19">
        <f>SUMIFS(Table16[Team 2 GD],Table16[Team 2],$BC10,Table16[Team 1],DC$3)+SUMIFS(Table16[Team 1 GD],Table16[Team 1],$BC10,Table16[Team 2],DC$3)</f>
        <v>0</v>
      </c>
      <c r="DD10" s="19">
        <f>SUMIFS(Table16[Team 2 GD],Table16[Team 2],$BC10,Table16[Team 1],DD$3)+SUMIFS(Table16[Team 1 GD],Table16[Team 1],$BC10,Table16[Team 2],DD$3)</f>
        <v>0</v>
      </c>
      <c r="DE10" s="19">
        <f>SUMIFS(Table16[Team 2 GD],Table16[Team 2],$BC10,Table16[Team 1],DE$3)+SUMIFS(Table16[Team 1 GD],Table16[Team 1],$BC10,Table16[Team 2],DE$3)</f>
        <v>0</v>
      </c>
      <c r="DF10" s="19">
        <f>SUMIFS(Table16[Team 2 GD],Table16[Team 2],$BC10,Table16[Team 1],DF$3)+SUMIFS(Table16[Team 1 GD],Table16[Team 1],$BC10,Table16[Team 2],DF$3)</f>
        <v>0</v>
      </c>
      <c r="DG10" s="19">
        <f>SUMIFS(Table16[Team 2 GD],Table16[Team 2],$BC10,Table16[Team 1],DG$3)+SUMIFS(Table16[Team 1 GD],Table16[Team 1],$BC10,Table16[Team 2],DG$3)</f>
        <v>0</v>
      </c>
      <c r="DH10" s="19">
        <f>SUMIFS(Table16[Team 2 GD],Table16[Team 2],$BC10,Table16[Team 1],DH$3)+SUMIFS(Table16[Team 1 GD],Table16[Team 1],$BC10,Table16[Team 2],DH$3)</f>
        <v>0</v>
      </c>
      <c r="DI10" s="19">
        <f>SUMIFS(Table16[Team 2 GD],Table16[Team 2],$BC10,Table16[Team 1],DI$3)+SUMIFS(Table16[Team 1 GD],Table16[Team 1],$BC10,Table16[Team 2],DI$3)</f>
        <v>0</v>
      </c>
      <c r="DJ10" s="19">
        <f>SUMIFS(Table16[Team 2 GD],Table16[Team 2],$BC10,Table16[Team 1],DJ$3)+SUMIFS(Table16[Team 1 GD],Table16[Team 1],$BC10,Table16[Team 2],DJ$3)</f>
        <v>0</v>
      </c>
      <c r="DK10" s="19">
        <f>SUMIFS(Table16[Team 2 GD],Table16[Team 2],$BC10,Table16[Team 1],DK$3)+SUMIFS(Table16[Team 1 GD],Table16[Team 1],$BC10,Table16[Team 2],DK$3)</f>
        <v>0</v>
      </c>
      <c r="DL10" s="19">
        <f>SUMIFS(Table16[Team 2 GD],Table16[Team 2],$BC10,Table16[Team 1],DL$3)+SUMIFS(Table16[Team 1 GD],Table16[Team 1],$BC10,Table16[Team 2],DL$3)</f>
        <v>0</v>
      </c>
      <c r="DM10" s="19">
        <f>SUMIFS(Table16[Team 2 GD],Table16[Team 2],$BC10,Table16[Team 1],DM$3)+SUMIFS(Table16[Team 1 GD],Table16[Team 1],$BC10,Table16[Team 2],DM$3)</f>
        <v>0</v>
      </c>
      <c r="DN10" s="19">
        <f>SUMIFS(Table16[Team 2 GD],Table16[Team 2],$BC10,Table16[Team 1],DN$3)+SUMIFS(Table16[Team 1 GD],Table16[Team 1],$BC10,Table16[Team 2],DN$3)</f>
        <v>0</v>
      </c>
      <c r="DO10" s="19">
        <f>SUMIFS(Table16[Team 2 GD],Table16[Team 2],$BC10,Table16[Team 1],DO$3)+SUMIFS(Table16[Team 1 GD],Table16[Team 1],$BC10,Table16[Team 2],DO$3)</f>
        <v>0</v>
      </c>
      <c r="DP10" s="19">
        <f>SUMIFS(Table16[Team 2 GD],Table16[Team 2],$BC10,Table16[Team 1],DP$3)+SUMIFS(Table16[Team 1 GD],Table16[Team 1],$BC10,Table16[Team 2],DP$3)</f>
        <v>0</v>
      </c>
      <c r="DQ10" s="19">
        <f>SUMIFS(Table16[Team 2 GD],Table16[Team 2],$BC10,Table16[Team 1],DQ$3)+SUMIFS(Table16[Team 1 GD],Table16[Team 1],$BC10,Table16[Team 2],DQ$3)</f>
        <v>0</v>
      </c>
      <c r="DS10" s="17" t="s">
        <v>107</v>
      </c>
      <c r="DT10" s="19">
        <f>SUMIFS(Table16[Team 2 Goals],Table16[Team 2],$BC10,Table16[Team 1],DT$3)+SUMIFS(Table16[Team 1 Goals],Table16[Team 1],$BC10,Table16[Team 2],DT$3)</f>
        <v>0</v>
      </c>
      <c r="DU10" s="19">
        <f>SUMIFS(Table16[Team 2 Goals],Table16[Team 2],$BC10,Table16[Team 1],DU$3)+SUMIFS(Table16[Team 1 Goals],Table16[Team 1],$BC10,Table16[Team 2],DU$3)</f>
        <v>0</v>
      </c>
      <c r="DV10" s="19">
        <f>SUMIFS(Table16[Team 2 Goals],Table16[Team 2],$BC10,Table16[Team 1],DV$3)+SUMIFS(Table16[Team 1 Goals],Table16[Team 1],$BC10,Table16[Team 2],DV$3)</f>
        <v>0</v>
      </c>
      <c r="DW10" s="19">
        <f>SUMIFS(Table16[Team 2 Goals],Table16[Team 2],$BC10,Table16[Team 1],DW$3)+SUMIFS(Table16[Team 1 Goals],Table16[Team 1],$BC10,Table16[Team 2],DW$3)</f>
        <v>0</v>
      </c>
      <c r="DX10" s="19">
        <f>SUMIFS(Table16[Team 2 Goals],Table16[Team 2],$BC10,Table16[Team 1],DX$3)+SUMIFS(Table16[Team 1 Goals],Table16[Team 1],$BC10,Table16[Team 2],DX$3)</f>
        <v>0</v>
      </c>
      <c r="DY10" s="19">
        <f>SUMIFS(Table16[Team 2 Goals],Table16[Team 2],$BC10,Table16[Team 1],DY$3)+SUMIFS(Table16[Team 1 Goals],Table16[Team 1],$BC10,Table16[Team 2],DY$3)</f>
        <v>0</v>
      </c>
      <c r="DZ10" s="19">
        <f>SUMIFS(Table16[Team 2 Goals],Table16[Team 2],$BC10,Table16[Team 1],DZ$3)+SUMIFS(Table16[Team 1 Goals],Table16[Team 1],$BC10,Table16[Team 2],DZ$3)</f>
        <v>0</v>
      </c>
      <c r="EA10" s="19">
        <f>SUMIFS(Table16[Team 2 Goals],Table16[Team 2],$BC10,Table16[Team 1],EA$3)+SUMIFS(Table16[Team 1 Goals],Table16[Team 1],$BC10,Table16[Team 2],EA$3)</f>
        <v>0</v>
      </c>
      <c r="EB10" s="19">
        <f>SUMIFS(Table16[Team 2 Goals],Table16[Team 2],$BC10,Table16[Team 1],EB$3)+SUMIFS(Table16[Team 1 Goals],Table16[Team 1],$BC10,Table16[Team 2],EB$3)</f>
        <v>0</v>
      </c>
      <c r="EC10" s="19">
        <f>SUMIFS(Table16[Team 2 Goals],Table16[Team 2],$BC10,Table16[Team 1],EC$3)+SUMIFS(Table16[Team 1 Goals],Table16[Team 1],$BC10,Table16[Team 2],EC$3)</f>
        <v>0</v>
      </c>
      <c r="ED10" s="19">
        <f>SUMIFS(Table16[Team 2 Goals],Table16[Team 2],$BC10,Table16[Team 1],ED$3)+SUMIFS(Table16[Team 1 Goals],Table16[Team 1],$BC10,Table16[Team 2],ED$3)</f>
        <v>0</v>
      </c>
      <c r="EE10" s="19">
        <f>SUMIFS(Table16[Team 2 Goals],Table16[Team 2],$BC10,Table16[Team 1],EE$3)+SUMIFS(Table16[Team 1 Goals],Table16[Team 1],$BC10,Table16[Team 2],EE$3)</f>
        <v>0</v>
      </c>
      <c r="EF10" s="19">
        <f>SUMIFS(Table16[Team 2 Goals],Table16[Team 2],$BC10,Table16[Team 1],EF$3)+SUMIFS(Table16[Team 1 Goals],Table16[Team 1],$BC10,Table16[Team 2],EF$3)</f>
        <v>0</v>
      </c>
      <c r="EG10" s="19">
        <f>SUMIFS(Table16[Team 2 Goals],Table16[Team 2],$BC10,Table16[Team 1],EG$3)+SUMIFS(Table16[Team 1 Goals],Table16[Team 1],$BC10,Table16[Team 2],EG$3)</f>
        <v>0</v>
      </c>
      <c r="EH10" s="19">
        <f>SUMIFS(Table16[Team 2 Goals],Table16[Team 2],$BC10,Table16[Team 1],EH$3)+SUMIFS(Table16[Team 1 Goals],Table16[Team 1],$BC10,Table16[Team 2],EH$3)</f>
        <v>0</v>
      </c>
      <c r="EI10" s="19">
        <f>SUMIFS(Table16[Team 2 Goals],Table16[Team 2],$BC10,Table16[Team 1],EI$3)+SUMIFS(Table16[Team 1 Goals],Table16[Team 1],$BC10,Table16[Team 2],EI$3)</f>
        <v>0</v>
      </c>
      <c r="EJ10" s="19">
        <f>SUMIFS(Table16[Team 2 Goals],Table16[Team 2],$BC10,Table16[Team 1],EJ$3)+SUMIFS(Table16[Team 1 Goals],Table16[Team 1],$BC10,Table16[Team 2],EJ$3)</f>
        <v>0</v>
      </c>
      <c r="EK10" s="19">
        <f>SUMIFS(Table16[Team 2 Goals],Table16[Team 2],$BC10,Table16[Team 1],EK$3)+SUMIFS(Table16[Team 1 Goals],Table16[Team 1],$BC10,Table16[Team 2],EK$3)</f>
        <v>0</v>
      </c>
      <c r="EL10" s="19">
        <f>SUMIFS(Table16[Team 2 Goals],Table16[Team 2],$BC10,Table16[Team 1],EL$3)+SUMIFS(Table16[Team 1 Goals],Table16[Team 1],$BC10,Table16[Team 2],EL$3)</f>
        <v>0</v>
      </c>
      <c r="EM10" s="19">
        <f>SUMIFS(Table16[Team 2 Goals],Table16[Team 2],$BC10,Table16[Team 1],EM$3)+SUMIFS(Table16[Team 1 Goals],Table16[Team 1],$BC10,Table16[Team 2],EM$3)</f>
        <v>0</v>
      </c>
      <c r="EN10" s="19">
        <f>SUMIFS(Table16[Team 2 Goals],Table16[Team 2],$BC10,Table16[Team 1],EN$3)+SUMIFS(Table16[Team 1 Goals],Table16[Team 1],$BC10,Table16[Team 2],EN$3)</f>
        <v>0</v>
      </c>
      <c r="EO10" s="19">
        <f>SUMIFS(Table16[Team 2 Goals],Table16[Team 2],$BC10,Table16[Team 1],EO$3)+SUMIFS(Table16[Team 1 Goals],Table16[Team 1],$BC10,Table16[Team 2],EO$3)</f>
        <v>0</v>
      </c>
      <c r="EP10" s="19">
        <f>SUMIFS(Table16[Team 2 Goals],Table16[Team 2],$BC10,Table16[Team 1],EP$3)+SUMIFS(Table16[Team 1 Goals],Table16[Team 1],$BC10,Table16[Team 2],EP$3)</f>
        <v>0</v>
      </c>
      <c r="EQ10" s="19">
        <f>SUMIFS(Table16[Team 2 Goals],Table16[Team 2],$BC10,Table16[Team 1],EQ$3)+SUMIFS(Table16[Team 1 Goals],Table16[Team 1],$BC10,Table16[Team 2],EQ$3)</f>
        <v>0</v>
      </c>
      <c r="ER10" s="19">
        <f>SUMIFS(Table16[Team 2 Goals],Table16[Team 2],$BC10,Table16[Team 1],ER$3)+SUMIFS(Table16[Team 1 Goals],Table16[Team 1],$BC10,Table16[Team 2],ER$3)</f>
        <v>0</v>
      </c>
      <c r="ES10" s="19">
        <f>SUMIFS(Table16[Team 2 Goals],Table16[Team 2],$BC10,Table16[Team 1],ES$3)+SUMIFS(Table16[Team 1 Goals],Table16[Team 1],$BC10,Table16[Team 2],ES$3)</f>
        <v>0</v>
      </c>
      <c r="ET10" s="19">
        <f>SUMIFS(Table16[Team 2 Goals],Table16[Team 2],$BC10,Table16[Team 1],ET$3)+SUMIFS(Table16[Team 1 Goals],Table16[Team 1],$BC10,Table16[Team 2],ET$3)</f>
        <v>0</v>
      </c>
      <c r="EU10" s="19">
        <f>SUMIFS(Table16[Team 2 Goals],Table16[Team 2],$BC10,Table16[Team 1],EU$3)+SUMIFS(Table16[Team 1 Goals],Table16[Team 1],$BC10,Table16[Team 2],EU$3)</f>
        <v>0</v>
      </c>
      <c r="EV10" s="19">
        <f>SUMIFS(Table16[Team 2 Goals],Table16[Team 2],$BC10,Table16[Team 1],EV$3)+SUMIFS(Table16[Team 1 Goals],Table16[Team 1],$BC10,Table16[Team 2],EV$3)</f>
        <v>0</v>
      </c>
      <c r="EW10" s="19">
        <f>SUMIFS(Table16[Team 2 Goals],Table16[Team 2],$BC10,Table16[Team 1],EW$3)+SUMIFS(Table16[Team 1 Goals],Table16[Team 1],$BC10,Table16[Team 2],EW$3)</f>
        <v>0</v>
      </c>
      <c r="EX10" s="19">
        <f>SUMIFS(Table16[Team 2 Goals],Table16[Team 2],$BC10,Table16[Team 1],EX$3)+SUMIFS(Table16[Team 1 Goals],Table16[Team 1],$BC10,Table16[Team 2],EX$3)</f>
        <v>0</v>
      </c>
      <c r="EY10" s="19">
        <f>SUMIFS(Table16[Team 2 Goals],Table16[Team 2],$BC10,Table16[Team 1],EY$3)+SUMIFS(Table16[Team 1 Goals],Table16[Team 1],$BC10,Table16[Team 2],EY$3)</f>
        <v>0</v>
      </c>
      <c r="FA10" s="72"/>
      <c r="FB10" s="72"/>
    </row>
    <row r="11" spans="1:159" s="17" customFormat="1" ht="30" customHeight="1" thickBot="1" x14ac:dyDescent="0.3">
      <c r="A11" s="70"/>
      <c r="B11" s="5">
        <v>8</v>
      </c>
      <c r="C11" s="5" t="s">
        <v>21</v>
      </c>
      <c r="D11" s="28">
        <v>44887</v>
      </c>
      <c r="E11" s="5" t="s">
        <v>16</v>
      </c>
      <c r="F11" s="29">
        <v>0.54166666666666663</v>
      </c>
      <c r="G11" s="30">
        <f t="shared" si="0"/>
        <v>44887.083333333328</v>
      </c>
      <c r="H11" s="5" t="s">
        <v>8</v>
      </c>
      <c r="I11" s="67"/>
      <c r="J11" s="5" t="str">
        <f>IF(Table16[[#This Row],[SCORE]]="","",IF(O11=P11,"Draw",IF(O11&gt;P11,K11,L11)))</f>
        <v/>
      </c>
      <c r="K11" s="17" t="str">
        <f>IF(Table16[[#This Row],[TEAMS]]="","",LEFT(H11,FIND(" -",H11,1)-1))</f>
        <v>Argentina</v>
      </c>
      <c r="L11" s="17" t="str">
        <f>IF(Table16[[#This Row],[TEAMS]]="","",MID(H11,FIND("-",H11,1)+2,LEN(H11)-FIND("-",H11,1)+2))</f>
        <v>Saudi Arabia</v>
      </c>
      <c r="M11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11" s="17" t="str">
        <f>IF(Table16[[#This Row],[Winner]]=Table16[[#This Row],[Team 1]],Table16[[#This Row],[Team 2]],IF(Table16[[#This Row],[Winner]]=Table16[[#This Row],[Team 2]],Table16[[#This Row],[Team 1]],""))</f>
        <v/>
      </c>
      <c r="O11" s="17" t="str">
        <f>IF(Table16[[#This Row],[SCORE]]="","",LEFT(I11,FIND(":",I11,1)-1)*1)</f>
        <v/>
      </c>
      <c r="P11" s="17" t="str">
        <f>IF(Table16[[#This Row],[SCORE]]="","",MID(I11,FIND(":",I11,1)+1,LEN(I11)-FIND(":",I11,1)+1)*1)</f>
        <v/>
      </c>
      <c r="Q11" s="17" t="str">
        <f>IF(OR(Table16[[#This Row],[Team 1 Goals]]="",Table16[[#This Row],[Team 2 Goals]]=""),"",Table16[[#This Row],[Team 1 Goals]]-Table16[[#This Row],[Team 2 Goals]])</f>
        <v/>
      </c>
      <c r="R11" s="17" t="str">
        <f>IF(OR(Table16[[#This Row],[Team 1 Goals]]="",Table16[[#This Row],[Team 2 Goals]]=""),"",Table16[[#This Row],[Team 2 Goals]]-Table16[[#This Row],[Team 1 Goals]])</f>
        <v/>
      </c>
      <c r="S11" s="17" t="str">
        <f>IF(Table16[[#This Row],[SCORE]]="","",IF(Table16[[#This Row],[WINNER / RESULT]]="Draw",1,IF(Table16[[#This Row],[WINNER / RESULT]]=Table16[[#This Row],[Team 1]],3,0)))</f>
        <v/>
      </c>
      <c r="T11" s="17" t="str">
        <f>IF(Table16[[#This Row],[SCORE]]="","",IF(Table16[[#This Row],[WINNER / RESULT]]="Draw",1,IF(Table16[[#This Row],[WINNER / RESULT]]=Table16[[#This Row],[Team 2]],3,0)))</f>
        <v/>
      </c>
      <c r="V11" s="4" t="s">
        <v>17</v>
      </c>
      <c r="Z11" s="3"/>
      <c r="AA11" s="76" t="s">
        <v>135</v>
      </c>
      <c r="AB11" s="77"/>
      <c r="AC11" s="38" t="s">
        <v>127</v>
      </c>
      <c r="AD11" s="41" t="s">
        <v>142</v>
      </c>
      <c r="AE11" s="42" t="s">
        <v>69</v>
      </c>
      <c r="AI11" s="17" t="s">
        <v>20</v>
      </c>
      <c r="AJ11" s="17" t="s">
        <v>85</v>
      </c>
      <c r="AK11" s="17">
        <f>COUNTIF(Table16[Winner],AJ11)</f>
        <v>0</v>
      </c>
      <c r="AL11" s="17">
        <f>COUNTIFS(Table16[Team 2],AJ11,Table16[WINNER / RESULT],"Draw")+COUNTIFS(Table16[Team 1],AJ11,Table16[WINNER / RESULT],"Draw")</f>
        <v>0</v>
      </c>
      <c r="AM11" s="17">
        <f>COUNTIF(Table16[Loser],AJ11)</f>
        <v>0</v>
      </c>
      <c r="AN11" s="17">
        <f>AL11+(3*AK11)</f>
        <v>0</v>
      </c>
      <c r="AO11" s="17">
        <f>SUMIFS(Table16[Team 1 Goals],Table16[Team 1],AJ11)+SUMIFS(Table16[Team 2 Goals],Table16[Team 2],AJ11)</f>
        <v>0</v>
      </c>
      <c r="AP11" s="17">
        <f>SUMIFS(Table16[Team 2 Goals],Table16[Team 1],AJ11)+SUMIFS(Table16[Team 1 Goals],Table16[Team 2],AJ11)</f>
        <v>0</v>
      </c>
      <c r="AQ11" s="17">
        <f>AO11-AP11</f>
        <v>0</v>
      </c>
      <c r="AR11" s="17">
        <f ca="1">RANK(BA11,$BA$9:$BA$12,1)</f>
        <v>3</v>
      </c>
      <c r="AS11" s="17" t="str">
        <f t="shared" si="1"/>
        <v/>
      </c>
      <c r="AT11" s="17" t="str">
        <f ca="1">IF(AS11="",AR11&amp;AI11,AS11&amp;AI11)</f>
        <v>3B</v>
      </c>
      <c r="AU11" s="17">
        <f>RANK(AN11,AN9:AN12)+(RANK(AQ11,AQ9:AQ12)/10)+(RANK(AO11,AO9:AO12)/100)</f>
        <v>1.1100000000000001</v>
      </c>
      <c r="AV11" s="17">
        <f>RANK(AU11,$AU$9:$AU$12,1)</f>
        <v>1</v>
      </c>
      <c r="AW11" s="17" cm="1">
        <f t="array" aca="1" ref="AW11" ca="1">SUMPRODUCT((OFFSET($BD$3:$CI$3,MATCH($AJ11,$BC$4:$BC$35,0),0))*((IF($AV9=$AV11,$BD$3:$CI$3=$AJ9,0))+(IF($AV12=$AV11,$BD$3:$CI$3=$AJ12,0))+(IF($AV10=$AV11,$BD$3:$CI$3=$AJ10,0))))</f>
        <v>0</v>
      </c>
      <c r="AX11" s="17" cm="1">
        <f t="array" aca="1" ref="AX11" ca="1">SUMPRODUCT((OFFSET($CL$3:$DQ$3,MATCH($AJ11,$CK$4:$CK$35,0),0))*((IF($AV9=$AV11,$CL$3:$DQ$3=$AJ9,0))+(IF($AV12=$AV11,$CL$3:$DQ$3=$AJ12,0))+(IF($AV10=$AV11,$CL$3:$DQ$3=$AJ10,0))))</f>
        <v>0</v>
      </c>
      <c r="AY11" s="17" cm="1">
        <f t="array" aca="1" ref="AY11" ca="1">SUMPRODUCT((OFFSET($DT$3:$EY$3,MATCH($AJ11,$DS$4:$DS$35,0),0))*((IF($AV9=$AV11,$DT$3:$EY$3=$AJ9,0))+(IF($AV12=$AV11,$DT$3:$EY$3=$AJ12,0))+(IF($AV10=$AV11,$DT$3:$EY$3=$AJ10,0))))</f>
        <v>0</v>
      </c>
      <c r="AZ11" s="17">
        <f ca="1">(AW11/1000)+(AX11/10000)+(AY11/100000)+(ROW(AY10)/10000000)</f>
        <v>9.9999999999999995E-7</v>
      </c>
      <c r="BA11" s="17">
        <f ca="1">+AU11-AZ11</f>
        <v>1.1099990000000002</v>
      </c>
      <c r="BC11" s="17" t="s">
        <v>101</v>
      </c>
      <c r="BD11" s="19">
        <f>SUMIFS(Table16[Team 2 Points],Table16[Team 2],$BC11,Table16[Team 1],BD$3)+SUMIFS(Table16[Team 1 Points],Table16[Team 1],$BC11,Table16[Team 2],BD$3)</f>
        <v>0</v>
      </c>
      <c r="BE11" s="19">
        <f>SUMIFS(Table16[Team 2 Points],Table16[Team 2],$BC11,Table16[Team 1],BE$3)+SUMIFS(Table16[Team 1 Points],Table16[Team 1],$BC11,Table16[Team 2],BE$3)</f>
        <v>0</v>
      </c>
      <c r="BF11" s="19">
        <f>SUMIFS(Table16[Team 2 Points],Table16[Team 2],$BC11,Table16[Team 1],BF$3)+SUMIFS(Table16[Team 1 Points],Table16[Team 1],$BC11,Table16[Team 2],BF$3)</f>
        <v>0</v>
      </c>
      <c r="BG11" s="19">
        <f>SUMIFS(Table16[Team 2 Points],Table16[Team 2],$BC11,Table16[Team 1],BG$3)+SUMIFS(Table16[Team 1 Points],Table16[Team 1],$BC11,Table16[Team 2],BG$3)</f>
        <v>0</v>
      </c>
      <c r="BH11" s="19">
        <f>SUMIFS(Table16[Team 2 Points],Table16[Team 2],$BC11,Table16[Team 1],BH$3)+SUMIFS(Table16[Team 1 Points],Table16[Team 1],$BC11,Table16[Team 2],BH$3)</f>
        <v>0</v>
      </c>
      <c r="BI11" s="19">
        <f>SUMIFS(Table16[Team 2 Points],Table16[Team 2],$BC11,Table16[Team 1],BI$3)+SUMIFS(Table16[Team 1 Points],Table16[Team 1],$BC11,Table16[Team 2],BI$3)</f>
        <v>0</v>
      </c>
      <c r="BJ11" s="19">
        <f>SUMIFS(Table16[Team 2 Points],Table16[Team 2],$BC11,Table16[Team 1],BJ$3)+SUMIFS(Table16[Team 1 Points],Table16[Team 1],$BC11,Table16[Team 2],BJ$3)</f>
        <v>0</v>
      </c>
      <c r="BK11" s="19">
        <f>SUMIFS(Table16[Team 2 Points],Table16[Team 2],$BC11,Table16[Team 1],BK$3)+SUMIFS(Table16[Team 1 Points],Table16[Team 1],$BC11,Table16[Team 2],BK$3)</f>
        <v>0</v>
      </c>
      <c r="BL11" s="19">
        <f>SUMIFS(Table16[Team 2 Points],Table16[Team 2],$BC11,Table16[Team 1],BL$3)+SUMIFS(Table16[Team 1 Points],Table16[Team 1],$BC11,Table16[Team 2],BL$3)</f>
        <v>0</v>
      </c>
      <c r="BM11" s="19">
        <f>SUMIFS(Table16[Team 2 Points],Table16[Team 2],$BC11,Table16[Team 1],BM$3)+SUMIFS(Table16[Team 1 Points],Table16[Team 1],$BC11,Table16[Team 2],BM$3)</f>
        <v>0</v>
      </c>
      <c r="BN11" s="19">
        <f>SUMIFS(Table16[Team 2 Points],Table16[Team 2],$BC11,Table16[Team 1],BN$3)+SUMIFS(Table16[Team 1 Points],Table16[Team 1],$BC11,Table16[Team 2],BN$3)</f>
        <v>0</v>
      </c>
      <c r="BO11" s="19">
        <f>SUMIFS(Table16[Team 2 Points],Table16[Team 2],$BC11,Table16[Team 1],BO$3)+SUMIFS(Table16[Team 1 Points],Table16[Team 1],$BC11,Table16[Team 2],BO$3)</f>
        <v>0</v>
      </c>
      <c r="BP11" s="19">
        <f>SUMIFS(Table16[Team 2 Points],Table16[Team 2],$BC11,Table16[Team 1],BP$3)+SUMIFS(Table16[Team 1 Points],Table16[Team 1],$BC11,Table16[Team 2],BP$3)</f>
        <v>0</v>
      </c>
      <c r="BQ11" s="19">
        <f>SUMIFS(Table16[Team 2 Points],Table16[Team 2],$BC11,Table16[Team 1],BQ$3)+SUMIFS(Table16[Team 1 Points],Table16[Team 1],$BC11,Table16[Team 2],BQ$3)</f>
        <v>0</v>
      </c>
      <c r="BR11" s="19">
        <f>SUMIFS(Table16[Team 2 Points],Table16[Team 2],$BC11,Table16[Team 1],BR$3)+SUMIFS(Table16[Team 1 Points],Table16[Team 1],$BC11,Table16[Team 2],BR$3)</f>
        <v>0</v>
      </c>
      <c r="BS11" s="19">
        <f>SUMIFS(Table16[Team 2 Points],Table16[Team 2],$BC11,Table16[Team 1],BS$3)+SUMIFS(Table16[Team 1 Points],Table16[Team 1],$BC11,Table16[Team 2],BS$3)</f>
        <v>0</v>
      </c>
      <c r="BT11" s="19">
        <f>SUMIFS(Table16[Team 2 Points],Table16[Team 2],$BC11,Table16[Team 1],BT$3)+SUMIFS(Table16[Team 1 Points],Table16[Team 1],$BC11,Table16[Team 2],BT$3)</f>
        <v>0</v>
      </c>
      <c r="BU11" s="19">
        <f>SUMIFS(Table16[Team 2 Points],Table16[Team 2],$BC11,Table16[Team 1],BU$3)+SUMIFS(Table16[Team 1 Points],Table16[Team 1],$BC11,Table16[Team 2],BU$3)</f>
        <v>0</v>
      </c>
      <c r="BV11" s="19">
        <f>SUMIFS(Table16[Team 2 Points],Table16[Team 2],$BC11,Table16[Team 1],BV$3)+SUMIFS(Table16[Team 1 Points],Table16[Team 1],$BC11,Table16[Team 2],BV$3)</f>
        <v>0</v>
      </c>
      <c r="BW11" s="19">
        <f>SUMIFS(Table16[Team 2 Points],Table16[Team 2],$BC11,Table16[Team 1],BW$3)+SUMIFS(Table16[Team 1 Points],Table16[Team 1],$BC11,Table16[Team 2],BW$3)</f>
        <v>0</v>
      </c>
      <c r="BX11" s="19">
        <f>SUMIFS(Table16[Team 2 Points],Table16[Team 2],$BC11,Table16[Team 1],BX$3)+SUMIFS(Table16[Team 1 Points],Table16[Team 1],$BC11,Table16[Team 2],BX$3)</f>
        <v>0</v>
      </c>
      <c r="BY11" s="19">
        <f>SUMIFS(Table16[Team 2 Points],Table16[Team 2],$BC11,Table16[Team 1],BY$3)+SUMIFS(Table16[Team 1 Points],Table16[Team 1],$BC11,Table16[Team 2],BY$3)</f>
        <v>0</v>
      </c>
      <c r="BZ11" s="19">
        <f>SUMIFS(Table16[Team 2 Points],Table16[Team 2],$BC11,Table16[Team 1],BZ$3)+SUMIFS(Table16[Team 1 Points],Table16[Team 1],$BC11,Table16[Team 2],BZ$3)</f>
        <v>0</v>
      </c>
      <c r="CA11" s="19">
        <f>SUMIFS(Table16[Team 2 Points],Table16[Team 2],$BC11,Table16[Team 1],CA$3)+SUMIFS(Table16[Team 1 Points],Table16[Team 1],$BC11,Table16[Team 2],CA$3)</f>
        <v>0</v>
      </c>
      <c r="CB11" s="19">
        <f>SUMIFS(Table16[Team 2 Points],Table16[Team 2],$BC11,Table16[Team 1],CB$3)+SUMIFS(Table16[Team 1 Points],Table16[Team 1],$BC11,Table16[Team 2],CB$3)</f>
        <v>0</v>
      </c>
      <c r="CC11" s="19">
        <f>SUMIFS(Table16[Team 2 Points],Table16[Team 2],$BC11,Table16[Team 1],CC$3)+SUMIFS(Table16[Team 1 Points],Table16[Team 1],$BC11,Table16[Team 2],CC$3)</f>
        <v>0</v>
      </c>
      <c r="CD11" s="19">
        <f>SUMIFS(Table16[Team 2 Points],Table16[Team 2],$BC11,Table16[Team 1],CD$3)+SUMIFS(Table16[Team 1 Points],Table16[Team 1],$BC11,Table16[Team 2],CD$3)</f>
        <v>0</v>
      </c>
      <c r="CE11" s="19">
        <f>SUMIFS(Table16[Team 2 Points],Table16[Team 2],$BC11,Table16[Team 1],CE$3)+SUMIFS(Table16[Team 1 Points],Table16[Team 1],$BC11,Table16[Team 2],CE$3)</f>
        <v>0</v>
      </c>
      <c r="CF11" s="19">
        <f>SUMIFS(Table16[Team 2 Points],Table16[Team 2],$BC11,Table16[Team 1],CF$3)+SUMIFS(Table16[Team 1 Points],Table16[Team 1],$BC11,Table16[Team 2],CF$3)</f>
        <v>0</v>
      </c>
      <c r="CG11" s="19">
        <f>SUMIFS(Table16[Team 2 Points],Table16[Team 2],$BC11,Table16[Team 1],CG$3)+SUMIFS(Table16[Team 1 Points],Table16[Team 1],$BC11,Table16[Team 2],CG$3)</f>
        <v>0</v>
      </c>
      <c r="CH11" s="19">
        <f>SUMIFS(Table16[Team 2 Points],Table16[Team 2],$BC11,Table16[Team 1],CH$3)+SUMIFS(Table16[Team 1 Points],Table16[Team 1],$BC11,Table16[Team 2],CH$3)</f>
        <v>0</v>
      </c>
      <c r="CI11" s="19">
        <f>SUMIFS(Table16[Team 2 Points],Table16[Team 2],$BC11,Table16[Team 1],CI$3)+SUMIFS(Table16[Team 1 Points],Table16[Team 1],$BC11,Table16[Team 2],CI$3)</f>
        <v>0</v>
      </c>
      <c r="CK11" s="17" t="s">
        <v>101</v>
      </c>
      <c r="CL11" s="19">
        <f>SUMIFS(Table16[Team 2 GD],Table16[Team 2],$BC11,Table16[Team 1],CL$3)+SUMIFS(Table16[Team 1 GD],Table16[Team 1],$BC11,Table16[Team 2],CL$3)</f>
        <v>0</v>
      </c>
      <c r="CM11" s="19">
        <f>SUMIFS(Table16[Team 2 GD],Table16[Team 2],$BC11,Table16[Team 1],CM$3)+SUMIFS(Table16[Team 1 GD],Table16[Team 1],$BC11,Table16[Team 2],CM$3)</f>
        <v>0</v>
      </c>
      <c r="CN11" s="19">
        <f>SUMIFS(Table16[Team 2 GD],Table16[Team 2],$BC11,Table16[Team 1],CN$3)+SUMIFS(Table16[Team 1 GD],Table16[Team 1],$BC11,Table16[Team 2],CN$3)</f>
        <v>0</v>
      </c>
      <c r="CO11" s="19">
        <f>SUMIFS(Table16[Team 2 GD],Table16[Team 2],$BC11,Table16[Team 1],CO$3)+SUMIFS(Table16[Team 1 GD],Table16[Team 1],$BC11,Table16[Team 2],CO$3)</f>
        <v>0</v>
      </c>
      <c r="CP11" s="19">
        <f>SUMIFS(Table16[Team 2 GD],Table16[Team 2],$BC11,Table16[Team 1],CP$3)+SUMIFS(Table16[Team 1 GD],Table16[Team 1],$BC11,Table16[Team 2],CP$3)</f>
        <v>0</v>
      </c>
      <c r="CQ11" s="19">
        <f>SUMIFS(Table16[Team 2 GD],Table16[Team 2],$BC11,Table16[Team 1],CQ$3)+SUMIFS(Table16[Team 1 GD],Table16[Team 1],$BC11,Table16[Team 2],CQ$3)</f>
        <v>0</v>
      </c>
      <c r="CR11" s="19">
        <f>SUMIFS(Table16[Team 2 GD],Table16[Team 2],$BC11,Table16[Team 1],CR$3)+SUMIFS(Table16[Team 1 GD],Table16[Team 1],$BC11,Table16[Team 2],CR$3)</f>
        <v>0</v>
      </c>
      <c r="CS11" s="19">
        <f>SUMIFS(Table16[Team 2 GD],Table16[Team 2],$BC11,Table16[Team 1],CS$3)+SUMIFS(Table16[Team 1 GD],Table16[Team 1],$BC11,Table16[Team 2],CS$3)</f>
        <v>0</v>
      </c>
      <c r="CT11" s="19">
        <f>SUMIFS(Table16[Team 2 GD],Table16[Team 2],$BC11,Table16[Team 1],CT$3)+SUMIFS(Table16[Team 1 GD],Table16[Team 1],$BC11,Table16[Team 2],CT$3)</f>
        <v>0</v>
      </c>
      <c r="CU11" s="19">
        <f>SUMIFS(Table16[Team 2 GD],Table16[Team 2],$BC11,Table16[Team 1],CU$3)+SUMIFS(Table16[Team 1 GD],Table16[Team 1],$BC11,Table16[Team 2],CU$3)</f>
        <v>0</v>
      </c>
      <c r="CV11" s="19">
        <f>SUMIFS(Table16[Team 2 GD],Table16[Team 2],$BC11,Table16[Team 1],CV$3)+SUMIFS(Table16[Team 1 GD],Table16[Team 1],$BC11,Table16[Team 2],CV$3)</f>
        <v>0</v>
      </c>
      <c r="CW11" s="19">
        <f>SUMIFS(Table16[Team 2 GD],Table16[Team 2],$BC11,Table16[Team 1],CW$3)+SUMIFS(Table16[Team 1 GD],Table16[Team 1],$BC11,Table16[Team 2],CW$3)</f>
        <v>0</v>
      </c>
      <c r="CX11" s="19">
        <f>SUMIFS(Table16[Team 2 GD],Table16[Team 2],$BC11,Table16[Team 1],CX$3)+SUMIFS(Table16[Team 1 GD],Table16[Team 1],$BC11,Table16[Team 2],CX$3)</f>
        <v>0</v>
      </c>
      <c r="CY11" s="19">
        <f>SUMIFS(Table16[Team 2 GD],Table16[Team 2],$BC11,Table16[Team 1],CY$3)+SUMIFS(Table16[Team 1 GD],Table16[Team 1],$BC11,Table16[Team 2],CY$3)</f>
        <v>0</v>
      </c>
      <c r="CZ11" s="19">
        <f>SUMIFS(Table16[Team 2 GD],Table16[Team 2],$BC11,Table16[Team 1],CZ$3)+SUMIFS(Table16[Team 1 GD],Table16[Team 1],$BC11,Table16[Team 2],CZ$3)</f>
        <v>0</v>
      </c>
      <c r="DA11" s="19">
        <f>SUMIFS(Table16[Team 2 GD],Table16[Team 2],$BC11,Table16[Team 1],DA$3)+SUMIFS(Table16[Team 1 GD],Table16[Team 1],$BC11,Table16[Team 2],DA$3)</f>
        <v>0</v>
      </c>
      <c r="DB11" s="19">
        <f>SUMIFS(Table16[Team 2 GD],Table16[Team 2],$BC11,Table16[Team 1],DB$3)+SUMIFS(Table16[Team 1 GD],Table16[Team 1],$BC11,Table16[Team 2],DB$3)</f>
        <v>0</v>
      </c>
      <c r="DC11" s="19">
        <f>SUMIFS(Table16[Team 2 GD],Table16[Team 2],$BC11,Table16[Team 1],DC$3)+SUMIFS(Table16[Team 1 GD],Table16[Team 1],$BC11,Table16[Team 2],DC$3)</f>
        <v>0</v>
      </c>
      <c r="DD11" s="19">
        <f>SUMIFS(Table16[Team 2 GD],Table16[Team 2],$BC11,Table16[Team 1],DD$3)+SUMIFS(Table16[Team 1 GD],Table16[Team 1],$BC11,Table16[Team 2],DD$3)</f>
        <v>0</v>
      </c>
      <c r="DE11" s="19">
        <f>SUMIFS(Table16[Team 2 GD],Table16[Team 2],$BC11,Table16[Team 1],DE$3)+SUMIFS(Table16[Team 1 GD],Table16[Team 1],$BC11,Table16[Team 2],DE$3)</f>
        <v>0</v>
      </c>
      <c r="DF11" s="19">
        <f>SUMIFS(Table16[Team 2 GD],Table16[Team 2],$BC11,Table16[Team 1],DF$3)+SUMIFS(Table16[Team 1 GD],Table16[Team 1],$BC11,Table16[Team 2],DF$3)</f>
        <v>0</v>
      </c>
      <c r="DG11" s="19">
        <f>SUMIFS(Table16[Team 2 GD],Table16[Team 2],$BC11,Table16[Team 1],DG$3)+SUMIFS(Table16[Team 1 GD],Table16[Team 1],$BC11,Table16[Team 2],DG$3)</f>
        <v>0</v>
      </c>
      <c r="DH11" s="19">
        <f>SUMIFS(Table16[Team 2 GD],Table16[Team 2],$BC11,Table16[Team 1],DH$3)+SUMIFS(Table16[Team 1 GD],Table16[Team 1],$BC11,Table16[Team 2],DH$3)</f>
        <v>0</v>
      </c>
      <c r="DI11" s="19">
        <f>SUMIFS(Table16[Team 2 GD],Table16[Team 2],$BC11,Table16[Team 1],DI$3)+SUMIFS(Table16[Team 1 GD],Table16[Team 1],$BC11,Table16[Team 2],DI$3)</f>
        <v>0</v>
      </c>
      <c r="DJ11" s="19">
        <f>SUMIFS(Table16[Team 2 GD],Table16[Team 2],$BC11,Table16[Team 1],DJ$3)+SUMIFS(Table16[Team 1 GD],Table16[Team 1],$BC11,Table16[Team 2],DJ$3)</f>
        <v>0</v>
      </c>
      <c r="DK11" s="19">
        <f>SUMIFS(Table16[Team 2 GD],Table16[Team 2],$BC11,Table16[Team 1],DK$3)+SUMIFS(Table16[Team 1 GD],Table16[Team 1],$BC11,Table16[Team 2],DK$3)</f>
        <v>0</v>
      </c>
      <c r="DL11" s="19">
        <f>SUMIFS(Table16[Team 2 GD],Table16[Team 2],$BC11,Table16[Team 1],DL$3)+SUMIFS(Table16[Team 1 GD],Table16[Team 1],$BC11,Table16[Team 2],DL$3)</f>
        <v>0</v>
      </c>
      <c r="DM11" s="19">
        <f>SUMIFS(Table16[Team 2 GD],Table16[Team 2],$BC11,Table16[Team 1],DM$3)+SUMIFS(Table16[Team 1 GD],Table16[Team 1],$BC11,Table16[Team 2],DM$3)</f>
        <v>0</v>
      </c>
      <c r="DN11" s="19">
        <f>SUMIFS(Table16[Team 2 GD],Table16[Team 2],$BC11,Table16[Team 1],DN$3)+SUMIFS(Table16[Team 1 GD],Table16[Team 1],$BC11,Table16[Team 2],DN$3)</f>
        <v>0</v>
      </c>
      <c r="DO11" s="19">
        <f>SUMIFS(Table16[Team 2 GD],Table16[Team 2],$BC11,Table16[Team 1],DO$3)+SUMIFS(Table16[Team 1 GD],Table16[Team 1],$BC11,Table16[Team 2],DO$3)</f>
        <v>0</v>
      </c>
      <c r="DP11" s="19">
        <f>SUMIFS(Table16[Team 2 GD],Table16[Team 2],$BC11,Table16[Team 1],DP$3)+SUMIFS(Table16[Team 1 GD],Table16[Team 1],$BC11,Table16[Team 2],DP$3)</f>
        <v>0</v>
      </c>
      <c r="DQ11" s="19">
        <f>SUMIFS(Table16[Team 2 GD],Table16[Team 2],$BC11,Table16[Team 1],DQ$3)+SUMIFS(Table16[Team 1 GD],Table16[Team 1],$BC11,Table16[Team 2],DQ$3)</f>
        <v>0</v>
      </c>
      <c r="DS11" s="17" t="s">
        <v>101</v>
      </c>
      <c r="DT11" s="19">
        <f>SUMIFS(Table16[Team 2 Goals],Table16[Team 2],$BC11,Table16[Team 1],DT$3)+SUMIFS(Table16[Team 1 Goals],Table16[Team 1],$BC11,Table16[Team 2],DT$3)</f>
        <v>0</v>
      </c>
      <c r="DU11" s="19">
        <f>SUMIFS(Table16[Team 2 Goals],Table16[Team 2],$BC11,Table16[Team 1],DU$3)+SUMIFS(Table16[Team 1 Goals],Table16[Team 1],$BC11,Table16[Team 2],DU$3)</f>
        <v>0</v>
      </c>
      <c r="DV11" s="19">
        <f>SUMIFS(Table16[Team 2 Goals],Table16[Team 2],$BC11,Table16[Team 1],DV$3)+SUMIFS(Table16[Team 1 Goals],Table16[Team 1],$BC11,Table16[Team 2],DV$3)</f>
        <v>0</v>
      </c>
      <c r="DW11" s="19">
        <f>SUMIFS(Table16[Team 2 Goals],Table16[Team 2],$BC11,Table16[Team 1],DW$3)+SUMIFS(Table16[Team 1 Goals],Table16[Team 1],$BC11,Table16[Team 2],DW$3)</f>
        <v>0</v>
      </c>
      <c r="DX11" s="19">
        <f>SUMIFS(Table16[Team 2 Goals],Table16[Team 2],$BC11,Table16[Team 1],DX$3)+SUMIFS(Table16[Team 1 Goals],Table16[Team 1],$BC11,Table16[Team 2],DX$3)</f>
        <v>0</v>
      </c>
      <c r="DY11" s="19">
        <f>SUMIFS(Table16[Team 2 Goals],Table16[Team 2],$BC11,Table16[Team 1],DY$3)+SUMIFS(Table16[Team 1 Goals],Table16[Team 1],$BC11,Table16[Team 2],DY$3)</f>
        <v>0</v>
      </c>
      <c r="DZ11" s="19">
        <f>SUMIFS(Table16[Team 2 Goals],Table16[Team 2],$BC11,Table16[Team 1],DZ$3)+SUMIFS(Table16[Team 1 Goals],Table16[Team 1],$BC11,Table16[Team 2],DZ$3)</f>
        <v>0</v>
      </c>
      <c r="EA11" s="19">
        <f>SUMIFS(Table16[Team 2 Goals],Table16[Team 2],$BC11,Table16[Team 1],EA$3)+SUMIFS(Table16[Team 1 Goals],Table16[Team 1],$BC11,Table16[Team 2],EA$3)</f>
        <v>0</v>
      </c>
      <c r="EB11" s="19">
        <f>SUMIFS(Table16[Team 2 Goals],Table16[Team 2],$BC11,Table16[Team 1],EB$3)+SUMIFS(Table16[Team 1 Goals],Table16[Team 1],$BC11,Table16[Team 2],EB$3)</f>
        <v>0</v>
      </c>
      <c r="EC11" s="19">
        <f>SUMIFS(Table16[Team 2 Goals],Table16[Team 2],$BC11,Table16[Team 1],EC$3)+SUMIFS(Table16[Team 1 Goals],Table16[Team 1],$BC11,Table16[Team 2],EC$3)</f>
        <v>0</v>
      </c>
      <c r="ED11" s="19">
        <f>SUMIFS(Table16[Team 2 Goals],Table16[Team 2],$BC11,Table16[Team 1],ED$3)+SUMIFS(Table16[Team 1 Goals],Table16[Team 1],$BC11,Table16[Team 2],ED$3)</f>
        <v>0</v>
      </c>
      <c r="EE11" s="19">
        <f>SUMIFS(Table16[Team 2 Goals],Table16[Team 2],$BC11,Table16[Team 1],EE$3)+SUMIFS(Table16[Team 1 Goals],Table16[Team 1],$BC11,Table16[Team 2],EE$3)</f>
        <v>0</v>
      </c>
      <c r="EF11" s="19">
        <f>SUMIFS(Table16[Team 2 Goals],Table16[Team 2],$BC11,Table16[Team 1],EF$3)+SUMIFS(Table16[Team 1 Goals],Table16[Team 1],$BC11,Table16[Team 2],EF$3)</f>
        <v>0</v>
      </c>
      <c r="EG11" s="19">
        <f>SUMIFS(Table16[Team 2 Goals],Table16[Team 2],$BC11,Table16[Team 1],EG$3)+SUMIFS(Table16[Team 1 Goals],Table16[Team 1],$BC11,Table16[Team 2],EG$3)</f>
        <v>0</v>
      </c>
      <c r="EH11" s="19">
        <f>SUMIFS(Table16[Team 2 Goals],Table16[Team 2],$BC11,Table16[Team 1],EH$3)+SUMIFS(Table16[Team 1 Goals],Table16[Team 1],$BC11,Table16[Team 2],EH$3)</f>
        <v>0</v>
      </c>
      <c r="EI11" s="19">
        <f>SUMIFS(Table16[Team 2 Goals],Table16[Team 2],$BC11,Table16[Team 1],EI$3)+SUMIFS(Table16[Team 1 Goals],Table16[Team 1],$BC11,Table16[Team 2],EI$3)</f>
        <v>0</v>
      </c>
      <c r="EJ11" s="19">
        <f>SUMIFS(Table16[Team 2 Goals],Table16[Team 2],$BC11,Table16[Team 1],EJ$3)+SUMIFS(Table16[Team 1 Goals],Table16[Team 1],$BC11,Table16[Team 2],EJ$3)</f>
        <v>0</v>
      </c>
      <c r="EK11" s="19">
        <f>SUMIFS(Table16[Team 2 Goals],Table16[Team 2],$BC11,Table16[Team 1],EK$3)+SUMIFS(Table16[Team 1 Goals],Table16[Team 1],$BC11,Table16[Team 2],EK$3)</f>
        <v>0</v>
      </c>
      <c r="EL11" s="19">
        <f>SUMIFS(Table16[Team 2 Goals],Table16[Team 2],$BC11,Table16[Team 1],EL$3)+SUMIFS(Table16[Team 1 Goals],Table16[Team 1],$BC11,Table16[Team 2],EL$3)</f>
        <v>0</v>
      </c>
      <c r="EM11" s="19">
        <f>SUMIFS(Table16[Team 2 Goals],Table16[Team 2],$BC11,Table16[Team 1],EM$3)+SUMIFS(Table16[Team 1 Goals],Table16[Team 1],$BC11,Table16[Team 2],EM$3)</f>
        <v>0</v>
      </c>
      <c r="EN11" s="19">
        <f>SUMIFS(Table16[Team 2 Goals],Table16[Team 2],$BC11,Table16[Team 1],EN$3)+SUMIFS(Table16[Team 1 Goals],Table16[Team 1],$BC11,Table16[Team 2],EN$3)</f>
        <v>0</v>
      </c>
      <c r="EO11" s="19">
        <f>SUMIFS(Table16[Team 2 Goals],Table16[Team 2],$BC11,Table16[Team 1],EO$3)+SUMIFS(Table16[Team 1 Goals],Table16[Team 1],$BC11,Table16[Team 2],EO$3)</f>
        <v>0</v>
      </c>
      <c r="EP11" s="19">
        <f>SUMIFS(Table16[Team 2 Goals],Table16[Team 2],$BC11,Table16[Team 1],EP$3)+SUMIFS(Table16[Team 1 Goals],Table16[Team 1],$BC11,Table16[Team 2],EP$3)</f>
        <v>0</v>
      </c>
      <c r="EQ11" s="19">
        <f>SUMIFS(Table16[Team 2 Goals],Table16[Team 2],$BC11,Table16[Team 1],EQ$3)+SUMIFS(Table16[Team 1 Goals],Table16[Team 1],$BC11,Table16[Team 2],EQ$3)</f>
        <v>0</v>
      </c>
      <c r="ER11" s="19">
        <f>SUMIFS(Table16[Team 2 Goals],Table16[Team 2],$BC11,Table16[Team 1],ER$3)+SUMIFS(Table16[Team 1 Goals],Table16[Team 1],$BC11,Table16[Team 2],ER$3)</f>
        <v>0</v>
      </c>
      <c r="ES11" s="19">
        <f>SUMIFS(Table16[Team 2 Goals],Table16[Team 2],$BC11,Table16[Team 1],ES$3)+SUMIFS(Table16[Team 1 Goals],Table16[Team 1],$BC11,Table16[Team 2],ES$3)</f>
        <v>0</v>
      </c>
      <c r="ET11" s="19">
        <f>SUMIFS(Table16[Team 2 Goals],Table16[Team 2],$BC11,Table16[Team 1],ET$3)+SUMIFS(Table16[Team 1 Goals],Table16[Team 1],$BC11,Table16[Team 2],ET$3)</f>
        <v>0</v>
      </c>
      <c r="EU11" s="19">
        <f>SUMIFS(Table16[Team 2 Goals],Table16[Team 2],$BC11,Table16[Team 1],EU$3)+SUMIFS(Table16[Team 1 Goals],Table16[Team 1],$BC11,Table16[Team 2],EU$3)</f>
        <v>0</v>
      </c>
      <c r="EV11" s="19">
        <f>SUMIFS(Table16[Team 2 Goals],Table16[Team 2],$BC11,Table16[Team 1],EV$3)+SUMIFS(Table16[Team 1 Goals],Table16[Team 1],$BC11,Table16[Team 2],EV$3)</f>
        <v>0</v>
      </c>
      <c r="EW11" s="19">
        <f>SUMIFS(Table16[Team 2 Goals],Table16[Team 2],$BC11,Table16[Team 1],EW$3)+SUMIFS(Table16[Team 1 Goals],Table16[Team 1],$BC11,Table16[Team 2],EW$3)</f>
        <v>0</v>
      </c>
      <c r="EX11" s="19">
        <f>SUMIFS(Table16[Team 2 Goals],Table16[Team 2],$BC11,Table16[Team 1],EX$3)+SUMIFS(Table16[Team 1 Goals],Table16[Team 1],$BC11,Table16[Team 2],EX$3)</f>
        <v>0</v>
      </c>
      <c r="EY11" s="19">
        <f>SUMIFS(Table16[Team 2 Goals],Table16[Team 2],$BC11,Table16[Team 1],EY$3)+SUMIFS(Table16[Team 1 Goals],Table16[Team 1],$BC11,Table16[Team 2],EY$3)</f>
        <v>0</v>
      </c>
      <c r="FA11" s="72"/>
      <c r="FB11" s="72"/>
    </row>
    <row r="12" spans="1:159" s="17" customFormat="1" ht="30" customHeight="1" x14ac:dyDescent="0.25">
      <c r="A12" s="70"/>
      <c r="B12" s="5">
        <v>9</v>
      </c>
      <c r="C12" s="5" t="s">
        <v>121</v>
      </c>
      <c r="D12" s="28">
        <v>44888</v>
      </c>
      <c r="E12" s="5" t="s">
        <v>15</v>
      </c>
      <c r="F12" s="29">
        <v>0.91666666666666663</v>
      </c>
      <c r="G12" s="30">
        <f t="shared" si="0"/>
        <v>44888.458333333328</v>
      </c>
      <c r="H12" s="5" t="s">
        <v>27</v>
      </c>
      <c r="I12" s="67"/>
      <c r="J12" s="5" t="str">
        <f>IF(Table16[[#This Row],[SCORE]]="","",IF(O12=P12,"Draw",IF(O12&gt;P12,K12,L12)))</f>
        <v/>
      </c>
      <c r="K12" s="17" t="str">
        <f>IF(Table16[[#This Row],[TEAMS]]="","",LEFT(H12,FIND(" -",H12,1)-1))</f>
        <v>Belgium</v>
      </c>
      <c r="L12" s="17" t="str">
        <f>IF(Table16[[#This Row],[TEAMS]]="","",MID(H12,FIND("-",H12,1)+2,LEN(H12)-FIND("-",H12,1)+2))</f>
        <v>Canada</v>
      </c>
      <c r="M12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12" s="17" t="str">
        <f>IF(Table16[[#This Row],[Winner]]=Table16[[#This Row],[Team 1]],Table16[[#This Row],[Team 2]],IF(Table16[[#This Row],[Winner]]=Table16[[#This Row],[Team 2]],Table16[[#This Row],[Team 1]],""))</f>
        <v/>
      </c>
      <c r="O12" s="17" t="str">
        <f>IF(Table16[[#This Row],[SCORE]]="","",LEFT(I12,FIND(":",I12,1)-1)*1)</f>
        <v/>
      </c>
      <c r="P12" s="17" t="str">
        <f>IF(Table16[[#This Row],[SCORE]]="","",MID(I12,FIND(":",I12,1)+1,LEN(I12)-FIND(":",I12,1)+1)*1)</f>
        <v/>
      </c>
      <c r="Q12" s="17" t="str">
        <f>IF(OR(Table16[[#This Row],[Team 1 Goals]]="",Table16[[#This Row],[Team 2 Goals]]=""),"",Table16[[#This Row],[Team 1 Goals]]-Table16[[#This Row],[Team 2 Goals]])</f>
        <v/>
      </c>
      <c r="R12" s="17" t="str">
        <f>IF(OR(Table16[[#This Row],[Team 1 Goals]]="",Table16[[#This Row],[Team 2 Goals]]=""),"",Table16[[#This Row],[Team 2 Goals]]-Table16[[#This Row],[Team 1 Goals]])</f>
        <v/>
      </c>
      <c r="S12" s="17" t="str">
        <f>IF(Table16[[#This Row],[SCORE]]="","",IF(Table16[[#This Row],[WINNER / RESULT]]="Draw",1,IF(Table16[[#This Row],[WINNER / RESULT]]=Table16[[#This Row],[Team 1]],3,0)))</f>
        <v/>
      </c>
      <c r="T12" s="17" t="str">
        <f>IF(Table16[[#This Row],[SCORE]]="","",IF(Table16[[#This Row],[WINNER / RESULT]]="Draw",1,IF(Table16[[#This Row],[WINNER / RESULT]]=Table16[[#This Row],[Team 2]],3,0)))</f>
        <v/>
      </c>
      <c r="V12" s="4" t="s">
        <v>18</v>
      </c>
      <c r="Z12" s="4" t="s">
        <v>20</v>
      </c>
      <c r="AA12" s="43">
        <v>1</v>
      </c>
      <c r="AB12" s="44" t="str">
        <f ca="1">IFERROR(INDEX(AJ:AJ,MATCH("1"&amp;Z12,AT:AT,0),1),"")</f>
        <v>England</v>
      </c>
      <c r="AC12" s="44" t="str">
        <f ca="1">IF(AB12="","",VLOOKUP(AB12,AJ:AO,2,FALSE)&amp;"-"&amp;VLOOKUP(AB12,AJ:AO,3,FALSE)&amp;"-"&amp;VLOOKUP(AB12,AJ:AO,4,FALSE))</f>
        <v>0-0-0</v>
      </c>
      <c r="AD12" s="44">
        <f ca="1">IF(AB12="","",VLOOKUP(AB12,AJ:AQ,8,FALSE))</f>
        <v>0</v>
      </c>
      <c r="AE12" s="45">
        <f ca="1">IF(AB12="","",VLOOKUP(AB12,AJ:AT,5,FALSE))</f>
        <v>0</v>
      </c>
      <c r="AI12" s="17" t="s">
        <v>20</v>
      </c>
      <c r="AJ12" s="17" t="s">
        <v>98</v>
      </c>
      <c r="AK12" s="17">
        <f>COUNTIF(Table16[Winner],AJ12)</f>
        <v>0</v>
      </c>
      <c r="AL12" s="17">
        <f>COUNTIFS(Table16[Team 2],AJ12,Table16[WINNER / RESULT],"Draw")+COUNTIFS(Table16[Team 1],AJ12,Table16[WINNER / RESULT],"Draw")</f>
        <v>0</v>
      </c>
      <c r="AM12" s="17">
        <f>COUNTIF(Table16[Loser],AJ12)</f>
        <v>0</v>
      </c>
      <c r="AN12" s="17">
        <f>AL12+(3*AK12)</f>
        <v>0</v>
      </c>
      <c r="AO12" s="17">
        <f>SUMIFS(Table16[Team 1 Goals],Table16[Team 1],AJ12)+SUMIFS(Table16[Team 2 Goals],Table16[Team 2],AJ12)</f>
        <v>0</v>
      </c>
      <c r="AP12" s="17">
        <f>SUMIFS(Table16[Team 2 Goals],Table16[Team 1],AJ12)+SUMIFS(Table16[Team 1 Goals],Table16[Team 2],AJ12)</f>
        <v>0</v>
      </c>
      <c r="AQ12" s="17">
        <f>AO12-AP12</f>
        <v>0</v>
      </c>
      <c r="AR12" s="17">
        <f ca="1">RANK(BA12,$BA$9:$BA$12,1)</f>
        <v>4</v>
      </c>
      <c r="AS12" s="17" t="str">
        <f t="shared" si="1"/>
        <v/>
      </c>
      <c r="AT12" s="17" t="str">
        <f ca="1">IF(AS12="",AR12&amp;AI12,AS12&amp;AI12)</f>
        <v>4B</v>
      </c>
      <c r="AU12" s="17">
        <f>RANK(AN12,AN9:AN12)+(RANK(AQ12,AQ9:AQ12)/10)+(RANK(AO12,AO9:AO12)/100)</f>
        <v>1.1100000000000001</v>
      </c>
      <c r="AV12" s="17">
        <f>RANK(AU12,$AU$9:$AU$12,1)</f>
        <v>1</v>
      </c>
      <c r="AW12" s="17" cm="1">
        <f t="array" aca="1" ref="AW12" ca="1">SUMPRODUCT((OFFSET($BD$3:$CI$3,MATCH($AJ12,$BC$4:$BC$35,0),0))*((IF($AV10=$AV12,$BD$3:$CI$3=$AJ10,0))+(IF($AV9=$AV12,$BD$3:$CI$3=$AJ9,0))+(IF($AV11=$AV12,$BD$3:$CI$3=$AJ11,0))))</f>
        <v>0</v>
      </c>
      <c r="AX12" s="17" cm="1">
        <f t="array" aca="1" ref="AX12" ca="1">SUMPRODUCT((OFFSET($CL$3:$DQ$3,MATCH($AJ12,$CK$4:$CK$35,0),0))*((IF($AV10=$AV12,$CL$3:$DQ$3=$AJ10,0))+(IF($AV9=$AV12,$CL$3:$DQ$3=$AJ9,0))+(IF($AV11=$AV12,$CL$3:$DQ$3=$AJ11,0))))</f>
        <v>0</v>
      </c>
      <c r="AY12" s="17" cm="1">
        <f t="array" aca="1" ref="AY12" ca="1">SUMPRODUCT((OFFSET($DT$3:$EY$3,MATCH($AJ12,$DS$4:$DS$35,0),0))*((IF($AV10=$AV12,$DT$3:$EY$3=$AJ10,0))+(IF($AV9=$AV12,$DT$3:$EY$3=$AJ9,0))+(IF($AV11=$AV12,$DT$3:$EY$3=$AJ11,0))))</f>
        <v>0</v>
      </c>
      <c r="AZ12" s="17">
        <f ca="1">(AW12/1000)+(AX12/10000)+(AY12/100000)+(ROW(AY9)/10000000)</f>
        <v>8.9999999999999996E-7</v>
      </c>
      <c r="BA12" s="17">
        <f ca="1">+AU12-AZ12</f>
        <v>1.1099991</v>
      </c>
      <c r="BC12" s="17" t="s">
        <v>88</v>
      </c>
      <c r="BD12" s="19">
        <f>SUMIFS(Table16[Team 2 Points],Table16[Team 2],$BC12,Table16[Team 1],BD$3)+SUMIFS(Table16[Team 1 Points],Table16[Team 1],$BC12,Table16[Team 2],BD$3)</f>
        <v>0</v>
      </c>
      <c r="BE12" s="19">
        <f>SUMIFS(Table16[Team 2 Points],Table16[Team 2],$BC12,Table16[Team 1],BE$3)+SUMIFS(Table16[Team 1 Points],Table16[Team 1],$BC12,Table16[Team 2],BE$3)</f>
        <v>0</v>
      </c>
      <c r="BF12" s="19">
        <f>SUMIFS(Table16[Team 2 Points],Table16[Team 2],$BC12,Table16[Team 1],BF$3)+SUMIFS(Table16[Team 1 Points],Table16[Team 1],$BC12,Table16[Team 2],BF$3)</f>
        <v>0</v>
      </c>
      <c r="BG12" s="19">
        <f>SUMIFS(Table16[Team 2 Points],Table16[Team 2],$BC12,Table16[Team 1],BG$3)+SUMIFS(Table16[Team 1 Points],Table16[Team 1],$BC12,Table16[Team 2],BG$3)</f>
        <v>0</v>
      </c>
      <c r="BH12" s="19">
        <f>SUMIFS(Table16[Team 2 Points],Table16[Team 2],$BC12,Table16[Team 1],BH$3)+SUMIFS(Table16[Team 1 Points],Table16[Team 1],$BC12,Table16[Team 2],BH$3)</f>
        <v>0</v>
      </c>
      <c r="BI12" s="19">
        <f>SUMIFS(Table16[Team 2 Points],Table16[Team 2],$BC12,Table16[Team 1],BI$3)+SUMIFS(Table16[Team 1 Points],Table16[Team 1],$BC12,Table16[Team 2],BI$3)</f>
        <v>0</v>
      </c>
      <c r="BJ12" s="19">
        <f>SUMIFS(Table16[Team 2 Points],Table16[Team 2],$BC12,Table16[Team 1],BJ$3)+SUMIFS(Table16[Team 1 Points],Table16[Team 1],$BC12,Table16[Team 2],BJ$3)</f>
        <v>0</v>
      </c>
      <c r="BK12" s="19">
        <f>SUMIFS(Table16[Team 2 Points],Table16[Team 2],$BC12,Table16[Team 1],BK$3)+SUMIFS(Table16[Team 1 Points],Table16[Team 1],$BC12,Table16[Team 2],BK$3)</f>
        <v>0</v>
      </c>
      <c r="BL12" s="19">
        <f>SUMIFS(Table16[Team 2 Points],Table16[Team 2],$BC12,Table16[Team 1],BL$3)+SUMIFS(Table16[Team 1 Points],Table16[Team 1],$BC12,Table16[Team 2],BL$3)</f>
        <v>0</v>
      </c>
      <c r="BM12" s="19">
        <f>SUMIFS(Table16[Team 2 Points],Table16[Team 2],$BC12,Table16[Team 1],BM$3)+SUMIFS(Table16[Team 1 Points],Table16[Team 1],$BC12,Table16[Team 2],BM$3)</f>
        <v>0</v>
      </c>
      <c r="BN12" s="19">
        <f>SUMIFS(Table16[Team 2 Points],Table16[Team 2],$BC12,Table16[Team 1],BN$3)+SUMIFS(Table16[Team 1 Points],Table16[Team 1],$BC12,Table16[Team 2],BN$3)</f>
        <v>0</v>
      </c>
      <c r="BO12" s="19">
        <f>SUMIFS(Table16[Team 2 Points],Table16[Team 2],$BC12,Table16[Team 1],BO$3)+SUMIFS(Table16[Team 1 Points],Table16[Team 1],$BC12,Table16[Team 2],BO$3)</f>
        <v>0</v>
      </c>
      <c r="BP12" s="19">
        <f>SUMIFS(Table16[Team 2 Points],Table16[Team 2],$BC12,Table16[Team 1],BP$3)+SUMIFS(Table16[Team 1 Points],Table16[Team 1],$BC12,Table16[Team 2],BP$3)</f>
        <v>0</v>
      </c>
      <c r="BQ12" s="19">
        <f>SUMIFS(Table16[Team 2 Points],Table16[Team 2],$BC12,Table16[Team 1],BQ$3)+SUMIFS(Table16[Team 1 Points],Table16[Team 1],$BC12,Table16[Team 2],BQ$3)</f>
        <v>0</v>
      </c>
      <c r="BR12" s="19">
        <f>SUMIFS(Table16[Team 2 Points],Table16[Team 2],$BC12,Table16[Team 1],BR$3)+SUMIFS(Table16[Team 1 Points],Table16[Team 1],$BC12,Table16[Team 2],BR$3)</f>
        <v>0</v>
      </c>
      <c r="BS12" s="19">
        <f>SUMIFS(Table16[Team 2 Points],Table16[Team 2],$BC12,Table16[Team 1],BS$3)+SUMIFS(Table16[Team 1 Points],Table16[Team 1],$BC12,Table16[Team 2],BS$3)</f>
        <v>0</v>
      </c>
      <c r="BT12" s="19">
        <f>SUMIFS(Table16[Team 2 Points],Table16[Team 2],$BC12,Table16[Team 1],BT$3)+SUMIFS(Table16[Team 1 Points],Table16[Team 1],$BC12,Table16[Team 2],BT$3)</f>
        <v>0</v>
      </c>
      <c r="BU12" s="19">
        <f>SUMIFS(Table16[Team 2 Points],Table16[Team 2],$BC12,Table16[Team 1],BU$3)+SUMIFS(Table16[Team 1 Points],Table16[Team 1],$BC12,Table16[Team 2],BU$3)</f>
        <v>0</v>
      </c>
      <c r="BV12" s="19">
        <f>SUMIFS(Table16[Team 2 Points],Table16[Team 2],$BC12,Table16[Team 1],BV$3)+SUMIFS(Table16[Team 1 Points],Table16[Team 1],$BC12,Table16[Team 2],BV$3)</f>
        <v>0</v>
      </c>
      <c r="BW12" s="19">
        <f>SUMIFS(Table16[Team 2 Points],Table16[Team 2],$BC12,Table16[Team 1],BW$3)+SUMIFS(Table16[Team 1 Points],Table16[Team 1],$BC12,Table16[Team 2],BW$3)</f>
        <v>0</v>
      </c>
      <c r="BX12" s="19">
        <f>SUMIFS(Table16[Team 2 Points],Table16[Team 2],$BC12,Table16[Team 1],BX$3)+SUMIFS(Table16[Team 1 Points],Table16[Team 1],$BC12,Table16[Team 2],BX$3)</f>
        <v>0</v>
      </c>
      <c r="BY12" s="19">
        <f>SUMIFS(Table16[Team 2 Points],Table16[Team 2],$BC12,Table16[Team 1],BY$3)+SUMIFS(Table16[Team 1 Points],Table16[Team 1],$BC12,Table16[Team 2],BY$3)</f>
        <v>0</v>
      </c>
      <c r="BZ12" s="19">
        <f>SUMIFS(Table16[Team 2 Points],Table16[Team 2],$BC12,Table16[Team 1],BZ$3)+SUMIFS(Table16[Team 1 Points],Table16[Team 1],$BC12,Table16[Team 2],BZ$3)</f>
        <v>0</v>
      </c>
      <c r="CA12" s="19">
        <f>SUMIFS(Table16[Team 2 Points],Table16[Team 2],$BC12,Table16[Team 1],CA$3)+SUMIFS(Table16[Team 1 Points],Table16[Team 1],$BC12,Table16[Team 2],CA$3)</f>
        <v>0</v>
      </c>
      <c r="CB12" s="19">
        <f>SUMIFS(Table16[Team 2 Points],Table16[Team 2],$BC12,Table16[Team 1],CB$3)+SUMIFS(Table16[Team 1 Points],Table16[Team 1],$BC12,Table16[Team 2],CB$3)</f>
        <v>0</v>
      </c>
      <c r="CC12" s="19">
        <f>SUMIFS(Table16[Team 2 Points],Table16[Team 2],$BC12,Table16[Team 1],CC$3)+SUMIFS(Table16[Team 1 Points],Table16[Team 1],$BC12,Table16[Team 2],CC$3)</f>
        <v>0</v>
      </c>
      <c r="CD12" s="19">
        <f>SUMIFS(Table16[Team 2 Points],Table16[Team 2],$BC12,Table16[Team 1],CD$3)+SUMIFS(Table16[Team 1 Points],Table16[Team 1],$BC12,Table16[Team 2],CD$3)</f>
        <v>0</v>
      </c>
      <c r="CE12" s="19">
        <f>SUMIFS(Table16[Team 2 Points],Table16[Team 2],$BC12,Table16[Team 1],CE$3)+SUMIFS(Table16[Team 1 Points],Table16[Team 1],$BC12,Table16[Team 2],CE$3)</f>
        <v>0</v>
      </c>
      <c r="CF12" s="19">
        <f>SUMIFS(Table16[Team 2 Points],Table16[Team 2],$BC12,Table16[Team 1],CF$3)+SUMIFS(Table16[Team 1 Points],Table16[Team 1],$BC12,Table16[Team 2],CF$3)</f>
        <v>0</v>
      </c>
      <c r="CG12" s="19">
        <f>SUMIFS(Table16[Team 2 Points],Table16[Team 2],$BC12,Table16[Team 1],CG$3)+SUMIFS(Table16[Team 1 Points],Table16[Team 1],$BC12,Table16[Team 2],CG$3)</f>
        <v>0</v>
      </c>
      <c r="CH12" s="19">
        <f>SUMIFS(Table16[Team 2 Points],Table16[Team 2],$BC12,Table16[Team 1],CH$3)+SUMIFS(Table16[Team 1 Points],Table16[Team 1],$BC12,Table16[Team 2],CH$3)</f>
        <v>0</v>
      </c>
      <c r="CI12" s="19">
        <f>SUMIFS(Table16[Team 2 Points],Table16[Team 2],$BC12,Table16[Team 1],CI$3)+SUMIFS(Table16[Team 1 Points],Table16[Team 1],$BC12,Table16[Team 2],CI$3)</f>
        <v>0</v>
      </c>
      <c r="CK12" s="17" t="s">
        <v>88</v>
      </c>
      <c r="CL12" s="19">
        <f>SUMIFS(Table16[Team 2 GD],Table16[Team 2],$BC12,Table16[Team 1],CL$3)+SUMIFS(Table16[Team 1 GD],Table16[Team 1],$BC12,Table16[Team 2],CL$3)</f>
        <v>0</v>
      </c>
      <c r="CM12" s="19">
        <f>SUMIFS(Table16[Team 2 GD],Table16[Team 2],$BC12,Table16[Team 1],CM$3)+SUMIFS(Table16[Team 1 GD],Table16[Team 1],$BC12,Table16[Team 2],CM$3)</f>
        <v>0</v>
      </c>
      <c r="CN12" s="19">
        <f>SUMIFS(Table16[Team 2 GD],Table16[Team 2],$BC12,Table16[Team 1],CN$3)+SUMIFS(Table16[Team 1 GD],Table16[Team 1],$BC12,Table16[Team 2],CN$3)</f>
        <v>0</v>
      </c>
      <c r="CO12" s="19">
        <f>SUMIFS(Table16[Team 2 GD],Table16[Team 2],$BC12,Table16[Team 1],CO$3)+SUMIFS(Table16[Team 1 GD],Table16[Team 1],$BC12,Table16[Team 2],CO$3)</f>
        <v>0</v>
      </c>
      <c r="CP12" s="19">
        <f>SUMIFS(Table16[Team 2 GD],Table16[Team 2],$BC12,Table16[Team 1],CP$3)+SUMIFS(Table16[Team 1 GD],Table16[Team 1],$BC12,Table16[Team 2],CP$3)</f>
        <v>0</v>
      </c>
      <c r="CQ12" s="19">
        <f>SUMIFS(Table16[Team 2 GD],Table16[Team 2],$BC12,Table16[Team 1],CQ$3)+SUMIFS(Table16[Team 1 GD],Table16[Team 1],$BC12,Table16[Team 2],CQ$3)</f>
        <v>0</v>
      </c>
      <c r="CR12" s="19">
        <f>SUMIFS(Table16[Team 2 GD],Table16[Team 2],$BC12,Table16[Team 1],CR$3)+SUMIFS(Table16[Team 1 GD],Table16[Team 1],$BC12,Table16[Team 2],CR$3)</f>
        <v>0</v>
      </c>
      <c r="CS12" s="19">
        <f>SUMIFS(Table16[Team 2 GD],Table16[Team 2],$BC12,Table16[Team 1],CS$3)+SUMIFS(Table16[Team 1 GD],Table16[Team 1],$BC12,Table16[Team 2],CS$3)</f>
        <v>0</v>
      </c>
      <c r="CT12" s="19">
        <f>SUMIFS(Table16[Team 2 GD],Table16[Team 2],$BC12,Table16[Team 1],CT$3)+SUMIFS(Table16[Team 1 GD],Table16[Team 1],$BC12,Table16[Team 2],CT$3)</f>
        <v>0</v>
      </c>
      <c r="CU12" s="19">
        <f>SUMIFS(Table16[Team 2 GD],Table16[Team 2],$BC12,Table16[Team 1],CU$3)+SUMIFS(Table16[Team 1 GD],Table16[Team 1],$BC12,Table16[Team 2],CU$3)</f>
        <v>0</v>
      </c>
      <c r="CV12" s="19">
        <f>SUMIFS(Table16[Team 2 GD],Table16[Team 2],$BC12,Table16[Team 1],CV$3)+SUMIFS(Table16[Team 1 GD],Table16[Team 1],$BC12,Table16[Team 2],CV$3)</f>
        <v>0</v>
      </c>
      <c r="CW12" s="19">
        <f>SUMIFS(Table16[Team 2 GD],Table16[Team 2],$BC12,Table16[Team 1],CW$3)+SUMIFS(Table16[Team 1 GD],Table16[Team 1],$BC12,Table16[Team 2],CW$3)</f>
        <v>0</v>
      </c>
      <c r="CX12" s="19">
        <f>SUMIFS(Table16[Team 2 GD],Table16[Team 2],$BC12,Table16[Team 1],CX$3)+SUMIFS(Table16[Team 1 GD],Table16[Team 1],$BC12,Table16[Team 2],CX$3)</f>
        <v>0</v>
      </c>
      <c r="CY12" s="19">
        <f>SUMIFS(Table16[Team 2 GD],Table16[Team 2],$BC12,Table16[Team 1],CY$3)+SUMIFS(Table16[Team 1 GD],Table16[Team 1],$BC12,Table16[Team 2],CY$3)</f>
        <v>0</v>
      </c>
      <c r="CZ12" s="19">
        <f>SUMIFS(Table16[Team 2 GD],Table16[Team 2],$BC12,Table16[Team 1],CZ$3)+SUMIFS(Table16[Team 1 GD],Table16[Team 1],$BC12,Table16[Team 2],CZ$3)</f>
        <v>0</v>
      </c>
      <c r="DA12" s="19">
        <f>SUMIFS(Table16[Team 2 GD],Table16[Team 2],$BC12,Table16[Team 1],DA$3)+SUMIFS(Table16[Team 1 GD],Table16[Team 1],$BC12,Table16[Team 2],DA$3)</f>
        <v>0</v>
      </c>
      <c r="DB12" s="19">
        <f>SUMIFS(Table16[Team 2 GD],Table16[Team 2],$BC12,Table16[Team 1],DB$3)+SUMIFS(Table16[Team 1 GD],Table16[Team 1],$BC12,Table16[Team 2],DB$3)</f>
        <v>0</v>
      </c>
      <c r="DC12" s="19">
        <f>SUMIFS(Table16[Team 2 GD],Table16[Team 2],$BC12,Table16[Team 1],DC$3)+SUMIFS(Table16[Team 1 GD],Table16[Team 1],$BC12,Table16[Team 2],DC$3)</f>
        <v>0</v>
      </c>
      <c r="DD12" s="19">
        <f>SUMIFS(Table16[Team 2 GD],Table16[Team 2],$BC12,Table16[Team 1],DD$3)+SUMIFS(Table16[Team 1 GD],Table16[Team 1],$BC12,Table16[Team 2],DD$3)</f>
        <v>0</v>
      </c>
      <c r="DE12" s="19">
        <f>SUMIFS(Table16[Team 2 GD],Table16[Team 2],$BC12,Table16[Team 1],DE$3)+SUMIFS(Table16[Team 1 GD],Table16[Team 1],$BC12,Table16[Team 2],DE$3)</f>
        <v>0</v>
      </c>
      <c r="DF12" s="19">
        <f>SUMIFS(Table16[Team 2 GD],Table16[Team 2],$BC12,Table16[Team 1],DF$3)+SUMIFS(Table16[Team 1 GD],Table16[Team 1],$BC12,Table16[Team 2],DF$3)</f>
        <v>0</v>
      </c>
      <c r="DG12" s="19">
        <f>SUMIFS(Table16[Team 2 GD],Table16[Team 2],$BC12,Table16[Team 1],DG$3)+SUMIFS(Table16[Team 1 GD],Table16[Team 1],$BC12,Table16[Team 2],DG$3)</f>
        <v>0</v>
      </c>
      <c r="DH12" s="19">
        <f>SUMIFS(Table16[Team 2 GD],Table16[Team 2],$BC12,Table16[Team 1],DH$3)+SUMIFS(Table16[Team 1 GD],Table16[Team 1],$BC12,Table16[Team 2],DH$3)</f>
        <v>0</v>
      </c>
      <c r="DI12" s="19">
        <f>SUMIFS(Table16[Team 2 GD],Table16[Team 2],$BC12,Table16[Team 1],DI$3)+SUMIFS(Table16[Team 1 GD],Table16[Team 1],$BC12,Table16[Team 2],DI$3)</f>
        <v>0</v>
      </c>
      <c r="DJ12" s="19">
        <f>SUMIFS(Table16[Team 2 GD],Table16[Team 2],$BC12,Table16[Team 1],DJ$3)+SUMIFS(Table16[Team 1 GD],Table16[Team 1],$BC12,Table16[Team 2],DJ$3)</f>
        <v>0</v>
      </c>
      <c r="DK12" s="19">
        <f>SUMIFS(Table16[Team 2 GD],Table16[Team 2],$BC12,Table16[Team 1],DK$3)+SUMIFS(Table16[Team 1 GD],Table16[Team 1],$BC12,Table16[Team 2],DK$3)</f>
        <v>0</v>
      </c>
      <c r="DL12" s="19">
        <f>SUMIFS(Table16[Team 2 GD],Table16[Team 2],$BC12,Table16[Team 1],DL$3)+SUMIFS(Table16[Team 1 GD],Table16[Team 1],$BC12,Table16[Team 2],DL$3)</f>
        <v>0</v>
      </c>
      <c r="DM12" s="19">
        <f>SUMIFS(Table16[Team 2 GD],Table16[Team 2],$BC12,Table16[Team 1],DM$3)+SUMIFS(Table16[Team 1 GD],Table16[Team 1],$BC12,Table16[Team 2],DM$3)</f>
        <v>0</v>
      </c>
      <c r="DN12" s="19">
        <f>SUMIFS(Table16[Team 2 GD],Table16[Team 2],$BC12,Table16[Team 1],DN$3)+SUMIFS(Table16[Team 1 GD],Table16[Team 1],$BC12,Table16[Team 2],DN$3)</f>
        <v>0</v>
      </c>
      <c r="DO12" s="19">
        <f>SUMIFS(Table16[Team 2 GD],Table16[Team 2],$BC12,Table16[Team 1],DO$3)+SUMIFS(Table16[Team 1 GD],Table16[Team 1],$BC12,Table16[Team 2],DO$3)</f>
        <v>0</v>
      </c>
      <c r="DP12" s="19">
        <f>SUMIFS(Table16[Team 2 GD],Table16[Team 2],$BC12,Table16[Team 1],DP$3)+SUMIFS(Table16[Team 1 GD],Table16[Team 1],$BC12,Table16[Team 2],DP$3)</f>
        <v>0</v>
      </c>
      <c r="DQ12" s="19">
        <f>SUMIFS(Table16[Team 2 GD],Table16[Team 2],$BC12,Table16[Team 1],DQ$3)+SUMIFS(Table16[Team 1 GD],Table16[Team 1],$BC12,Table16[Team 2],DQ$3)</f>
        <v>0</v>
      </c>
      <c r="DS12" s="17" t="s">
        <v>88</v>
      </c>
      <c r="DT12" s="19">
        <f>SUMIFS(Table16[Team 2 Goals],Table16[Team 2],$BC12,Table16[Team 1],DT$3)+SUMIFS(Table16[Team 1 Goals],Table16[Team 1],$BC12,Table16[Team 2],DT$3)</f>
        <v>0</v>
      </c>
      <c r="DU12" s="19">
        <f>SUMIFS(Table16[Team 2 Goals],Table16[Team 2],$BC12,Table16[Team 1],DU$3)+SUMIFS(Table16[Team 1 Goals],Table16[Team 1],$BC12,Table16[Team 2],DU$3)</f>
        <v>0</v>
      </c>
      <c r="DV12" s="19">
        <f>SUMIFS(Table16[Team 2 Goals],Table16[Team 2],$BC12,Table16[Team 1],DV$3)+SUMIFS(Table16[Team 1 Goals],Table16[Team 1],$BC12,Table16[Team 2],DV$3)</f>
        <v>0</v>
      </c>
      <c r="DW12" s="19">
        <f>SUMIFS(Table16[Team 2 Goals],Table16[Team 2],$BC12,Table16[Team 1],DW$3)+SUMIFS(Table16[Team 1 Goals],Table16[Team 1],$BC12,Table16[Team 2],DW$3)</f>
        <v>0</v>
      </c>
      <c r="DX12" s="19">
        <f>SUMIFS(Table16[Team 2 Goals],Table16[Team 2],$BC12,Table16[Team 1],DX$3)+SUMIFS(Table16[Team 1 Goals],Table16[Team 1],$BC12,Table16[Team 2],DX$3)</f>
        <v>0</v>
      </c>
      <c r="DY12" s="19">
        <f>SUMIFS(Table16[Team 2 Goals],Table16[Team 2],$BC12,Table16[Team 1],DY$3)+SUMIFS(Table16[Team 1 Goals],Table16[Team 1],$BC12,Table16[Team 2],DY$3)</f>
        <v>0</v>
      </c>
      <c r="DZ12" s="19">
        <f>SUMIFS(Table16[Team 2 Goals],Table16[Team 2],$BC12,Table16[Team 1],DZ$3)+SUMIFS(Table16[Team 1 Goals],Table16[Team 1],$BC12,Table16[Team 2],DZ$3)</f>
        <v>0</v>
      </c>
      <c r="EA12" s="19">
        <f>SUMIFS(Table16[Team 2 Goals],Table16[Team 2],$BC12,Table16[Team 1],EA$3)+SUMIFS(Table16[Team 1 Goals],Table16[Team 1],$BC12,Table16[Team 2],EA$3)</f>
        <v>0</v>
      </c>
      <c r="EB12" s="19">
        <f>SUMIFS(Table16[Team 2 Goals],Table16[Team 2],$BC12,Table16[Team 1],EB$3)+SUMIFS(Table16[Team 1 Goals],Table16[Team 1],$BC12,Table16[Team 2],EB$3)</f>
        <v>0</v>
      </c>
      <c r="EC12" s="19">
        <f>SUMIFS(Table16[Team 2 Goals],Table16[Team 2],$BC12,Table16[Team 1],EC$3)+SUMIFS(Table16[Team 1 Goals],Table16[Team 1],$BC12,Table16[Team 2],EC$3)</f>
        <v>0</v>
      </c>
      <c r="ED12" s="19">
        <f>SUMIFS(Table16[Team 2 Goals],Table16[Team 2],$BC12,Table16[Team 1],ED$3)+SUMIFS(Table16[Team 1 Goals],Table16[Team 1],$BC12,Table16[Team 2],ED$3)</f>
        <v>0</v>
      </c>
      <c r="EE12" s="19">
        <f>SUMIFS(Table16[Team 2 Goals],Table16[Team 2],$BC12,Table16[Team 1],EE$3)+SUMIFS(Table16[Team 1 Goals],Table16[Team 1],$BC12,Table16[Team 2],EE$3)</f>
        <v>0</v>
      </c>
      <c r="EF12" s="19">
        <f>SUMIFS(Table16[Team 2 Goals],Table16[Team 2],$BC12,Table16[Team 1],EF$3)+SUMIFS(Table16[Team 1 Goals],Table16[Team 1],$BC12,Table16[Team 2],EF$3)</f>
        <v>0</v>
      </c>
      <c r="EG12" s="19">
        <f>SUMIFS(Table16[Team 2 Goals],Table16[Team 2],$BC12,Table16[Team 1],EG$3)+SUMIFS(Table16[Team 1 Goals],Table16[Team 1],$BC12,Table16[Team 2],EG$3)</f>
        <v>0</v>
      </c>
      <c r="EH12" s="19">
        <f>SUMIFS(Table16[Team 2 Goals],Table16[Team 2],$BC12,Table16[Team 1],EH$3)+SUMIFS(Table16[Team 1 Goals],Table16[Team 1],$BC12,Table16[Team 2],EH$3)</f>
        <v>0</v>
      </c>
      <c r="EI12" s="19">
        <f>SUMIFS(Table16[Team 2 Goals],Table16[Team 2],$BC12,Table16[Team 1],EI$3)+SUMIFS(Table16[Team 1 Goals],Table16[Team 1],$BC12,Table16[Team 2],EI$3)</f>
        <v>0</v>
      </c>
      <c r="EJ12" s="19">
        <f>SUMIFS(Table16[Team 2 Goals],Table16[Team 2],$BC12,Table16[Team 1],EJ$3)+SUMIFS(Table16[Team 1 Goals],Table16[Team 1],$BC12,Table16[Team 2],EJ$3)</f>
        <v>0</v>
      </c>
      <c r="EK12" s="19">
        <f>SUMIFS(Table16[Team 2 Goals],Table16[Team 2],$BC12,Table16[Team 1],EK$3)+SUMIFS(Table16[Team 1 Goals],Table16[Team 1],$BC12,Table16[Team 2],EK$3)</f>
        <v>0</v>
      </c>
      <c r="EL12" s="19">
        <f>SUMIFS(Table16[Team 2 Goals],Table16[Team 2],$BC12,Table16[Team 1],EL$3)+SUMIFS(Table16[Team 1 Goals],Table16[Team 1],$BC12,Table16[Team 2],EL$3)</f>
        <v>0</v>
      </c>
      <c r="EM12" s="19">
        <f>SUMIFS(Table16[Team 2 Goals],Table16[Team 2],$BC12,Table16[Team 1],EM$3)+SUMIFS(Table16[Team 1 Goals],Table16[Team 1],$BC12,Table16[Team 2],EM$3)</f>
        <v>0</v>
      </c>
      <c r="EN12" s="19">
        <f>SUMIFS(Table16[Team 2 Goals],Table16[Team 2],$BC12,Table16[Team 1],EN$3)+SUMIFS(Table16[Team 1 Goals],Table16[Team 1],$BC12,Table16[Team 2],EN$3)</f>
        <v>0</v>
      </c>
      <c r="EO12" s="19">
        <f>SUMIFS(Table16[Team 2 Goals],Table16[Team 2],$BC12,Table16[Team 1],EO$3)+SUMIFS(Table16[Team 1 Goals],Table16[Team 1],$BC12,Table16[Team 2],EO$3)</f>
        <v>0</v>
      </c>
      <c r="EP12" s="19">
        <f>SUMIFS(Table16[Team 2 Goals],Table16[Team 2],$BC12,Table16[Team 1],EP$3)+SUMIFS(Table16[Team 1 Goals],Table16[Team 1],$BC12,Table16[Team 2],EP$3)</f>
        <v>0</v>
      </c>
      <c r="EQ12" s="19">
        <f>SUMIFS(Table16[Team 2 Goals],Table16[Team 2],$BC12,Table16[Team 1],EQ$3)+SUMIFS(Table16[Team 1 Goals],Table16[Team 1],$BC12,Table16[Team 2],EQ$3)</f>
        <v>0</v>
      </c>
      <c r="ER12" s="19">
        <f>SUMIFS(Table16[Team 2 Goals],Table16[Team 2],$BC12,Table16[Team 1],ER$3)+SUMIFS(Table16[Team 1 Goals],Table16[Team 1],$BC12,Table16[Team 2],ER$3)</f>
        <v>0</v>
      </c>
      <c r="ES12" s="19">
        <f>SUMIFS(Table16[Team 2 Goals],Table16[Team 2],$BC12,Table16[Team 1],ES$3)+SUMIFS(Table16[Team 1 Goals],Table16[Team 1],$BC12,Table16[Team 2],ES$3)</f>
        <v>0</v>
      </c>
      <c r="ET12" s="19">
        <f>SUMIFS(Table16[Team 2 Goals],Table16[Team 2],$BC12,Table16[Team 1],ET$3)+SUMIFS(Table16[Team 1 Goals],Table16[Team 1],$BC12,Table16[Team 2],ET$3)</f>
        <v>0</v>
      </c>
      <c r="EU12" s="19">
        <f>SUMIFS(Table16[Team 2 Goals],Table16[Team 2],$BC12,Table16[Team 1],EU$3)+SUMIFS(Table16[Team 1 Goals],Table16[Team 1],$BC12,Table16[Team 2],EU$3)</f>
        <v>0</v>
      </c>
      <c r="EV12" s="19">
        <f>SUMIFS(Table16[Team 2 Goals],Table16[Team 2],$BC12,Table16[Team 1],EV$3)+SUMIFS(Table16[Team 1 Goals],Table16[Team 1],$BC12,Table16[Team 2],EV$3)</f>
        <v>0</v>
      </c>
      <c r="EW12" s="19">
        <f>SUMIFS(Table16[Team 2 Goals],Table16[Team 2],$BC12,Table16[Team 1],EW$3)+SUMIFS(Table16[Team 1 Goals],Table16[Team 1],$BC12,Table16[Team 2],EW$3)</f>
        <v>0</v>
      </c>
      <c r="EX12" s="19">
        <f>SUMIFS(Table16[Team 2 Goals],Table16[Team 2],$BC12,Table16[Team 1],EX$3)+SUMIFS(Table16[Team 1 Goals],Table16[Team 1],$BC12,Table16[Team 2],EX$3)</f>
        <v>0</v>
      </c>
      <c r="EY12" s="19">
        <f>SUMIFS(Table16[Team 2 Goals],Table16[Team 2],$BC12,Table16[Team 1],EY$3)+SUMIFS(Table16[Team 1 Goals],Table16[Team 1],$BC12,Table16[Team 2],EY$3)</f>
        <v>0</v>
      </c>
      <c r="FA12" s="72"/>
      <c r="FB12" s="72"/>
    </row>
    <row r="13" spans="1:159" s="17" customFormat="1" ht="30" customHeight="1" x14ac:dyDescent="0.25">
      <c r="A13" s="70"/>
      <c r="B13" s="5">
        <v>10</v>
      </c>
      <c r="C13" s="5" t="s">
        <v>70</v>
      </c>
      <c r="D13" s="28">
        <v>44888</v>
      </c>
      <c r="E13" s="5" t="s">
        <v>14</v>
      </c>
      <c r="F13" s="29">
        <v>0.79166666666666663</v>
      </c>
      <c r="G13" s="30">
        <f t="shared" si="0"/>
        <v>44888.333333333328</v>
      </c>
      <c r="H13" s="5" t="s">
        <v>26</v>
      </c>
      <c r="I13" s="67"/>
      <c r="J13" s="5" t="str">
        <f>IF(Table16[[#This Row],[SCORE]]="","",IF(O13=P13,"Draw",IF(O13&gt;P13,K13,L13)))</f>
        <v/>
      </c>
      <c r="K13" s="17" t="str">
        <f>IF(Table16[[#This Row],[TEAMS]]="","",LEFT(H13,FIND(" -",H13,1)-1))</f>
        <v>Spain</v>
      </c>
      <c r="L13" s="17" t="str">
        <f>IF(Table16[[#This Row],[TEAMS]]="","",MID(H13,FIND("-",H13,1)+2,LEN(H13)-FIND("-",H13,1)+2))</f>
        <v>Costa Rica</v>
      </c>
      <c r="M13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13" s="17" t="str">
        <f>IF(Table16[[#This Row],[Winner]]=Table16[[#This Row],[Team 1]],Table16[[#This Row],[Team 2]],IF(Table16[[#This Row],[Winner]]=Table16[[#This Row],[Team 2]],Table16[[#This Row],[Team 1]],""))</f>
        <v/>
      </c>
      <c r="O13" s="17" t="str">
        <f>IF(Table16[[#This Row],[SCORE]]="","",LEFT(I13,FIND(":",I13,1)-1)*1)</f>
        <v/>
      </c>
      <c r="P13" s="17" t="str">
        <f>IF(Table16[[#This Row],[SCORE]]="","",MID(I13,FIND(":",I13,1)+1,LEN(I13)-FIND(":",I13,1)+1)*1)</f>
        <v/>
      </c>
      <c r="Q13" s="17" t="str">
        <f>IF(OR(Table16[[#This Row],[Team 1 Goals]]="",Table16[[#This Row],[Team 2 Goals]]=""),"",Table16[[#This Row],[Team 1 Goals]]-Table16[[#This Row],[Team 2 Goals]])</f>
        <v/>
      </c>
      <c r="R13" s="17" t="str">
        <f>IF(OR(Table16[[#This Row],[Team 1 Goals]]="",Table16[[#This Row],[Team 2 Goals]]=""),"",Table16[[#This Row],[Team 2 Goals]]-Table16[[#This Row],[Team 1 Goals]])</f>
        <v/>
      </c>
      <c r="S13" s="17" t="str">
        <f>IF(Table16[[#This Row],[SCORE]]="","",IF(Table16[[#This Row],[WINNER / RESULT]]="Draw",1,IF(Table16[[#This Row],[WINNER / RESULT]]=Table16[[#This Row],[Team 1]],3,0)))</f>
        <v/>
      </c>
      <c r="T13" s="17" t="str">
        <f>IF(Table16[[#This Row],[SCORE]]="","",IF(Table16[[#This Row],[WINNER / RESULT]]="Draw",1,IF(Table16[[#This Row],[WINNER / RESULT]]=Table16[[#This Row],[Team 2]],3,0)))</f>
        <v/>
      </c>
      <c r="Z13" s="4" t="s">
        <v>20</v>
      </c>
      <c r="AA13" s="46">
        <v>2</v>
      </c>
      <c r="AB13" s="27" t="str">
        <f ca="1">IFERROR(INDEX(AJ:AJ,MATCH("2"&amp;Z13,AT:AT,0),1),"")</f>
        <v>Iran</v>
      </c>
      <c r="AC13" s="27" t="str">
        <f ca="1">IF(AB13="","",VLOOKUP(AB13,AJ:AO,2,FALSE)&amp;"-"&amp;VLOOKUP(AB13,AJ:AO,3,FALSE)&amp;"-"&amp;VLOOKUP(AB13,AJ:AO,4,FALSE))</f>
        <v>0-0-0</v>
      </c>
      <c r="AD13" s="27">
        <f ca="1">IF(AB13="","",VLOOKUP(AB13,AJ:AQ,8,FALSE))</f>
        <v>0</v>
      </c>
      <c r="AE13" s="47">
        <f ca="1">IF(AB13="","",VLOOKUP(AB13,AJ:AT,5,FALSE))</f>
        <v>0</v>
      </c>
      <c r="AS13" s="17" t="str">
        <f t="shared" si="1"/>
        <v/>
      </c>
      <c r="BC13" s="17" t="s">
        <v>64</v>
      </c>
      <c r="BD13" s="19">
        <f>SUMIFS(Table16[Team 2 Points],Table16[Team 2],$BC13,Table16[Team 1],BD$3)+SUMIFS(Table16[Team 1 Points],Table16[Team 1],$BC13,Table16[Team 2],BD$3)</f>
        <v>0</v>
      </c>
      <c r="BE13" s="19">
        <f>SUMIFS(Table16[Team 2 Points],Table16[Team 2],$BC13,Table16[Team 1],BE$3)+SUMIFS(Table16[Team 1 Points],Table16[Team 1],$BC13,Table16[Team 2],BE$3)</f>
        <v>0</v>
      </c>
      <c r="BF13" s="19">
        <f>SUMIFS(Table16[Team 2 Points],Table16[Team 2],$BC13,Table16[Team 1],BF$3)+SUMIFS(Table16[Team 1 Points],Table16[Team 1],$BC13,Table16[Team 2],BF$3)</f>
        <v>0</v>
      </c>
      <c r="BG13" s="19">
        <f>SUMIFS(Table16[Team 2 Points],Table16[Team 2],$BC13,Table16[Team 1],BG$3)+SUMIFS(Table16[Team 1 Points],Table16[Team 1],$BC13,Table16[Team 2],BG$3)</f>
        <v>0</v>
      </c>
      <c r="BH13" s="19">
        <f>SUMIFS(Table16[Team 2 Points],Table16[Team 2],$BC13,Table16[Team 1],BH$3)+SUMIFS(Table16[Team 1 Points],Table16[Team 1],$BC13,Table16[Team 2],BH$3)</f>
        <v>0</v>
      </c>
      <c r="BI13" s="19">
        <f>SUMIFS(Table16[Team 2 Points],Table16[Team 2],$BC13,Table16[Team 1],BI$3)+SUMIFS(Table16[Team 1 Points],Table16[Team 1],$BC13,Table16[Team 2],BI$3)</f>
        <v>0</v>
      </c>
      <c r="BJ13" s="19">
        <f>SUMIFS(Table16[Team 2 Points],Table16[Team 2],$BC13,Table16[Team 1],BJ$3)+SUMIFS(Table16[Team 1 Points],Table16[Team 1],$BC13,Table16[Team 2],BJ$3)</f>
        <v>0</v>
      </c>
      <c r="BK13" s="19">
        <f>SUMIFS(Table16[Team 2 Points],Table16[Team 2],$BC13,Table16[Team 1],BK$3)+SUMIFS(Table16[Team 1 Points],Table16[Team 1],$BC13,Table16[Team 2],BK$3)</f>
        <v>0</v>
      </c>
      <c r="BL13" s="19">
        <f>SUMIFS(Table16[Team 2 Points],Table16[Team 2],$BC13,Table16[Team 1],BL$3)+SUMIFS(Table16[Team 1 Points],Table16[Team 1],$BC13,Table16[Team 2],BL$3)</f>
        <v>0</v>
      </c>
      <c r="BM13" s="19">
        <f>SUMIFS(Table16[Team 2 Points],Table16[Team 2],$BC13,Table16[Team 1],BM$3)+SUMIFS(Table16[Team 1 Points],Table16[Team 1],$BC13,Table16[Team 2],BM$3)</f>
        <v>0</v>
      </c>
      <c r="BN13" s="19">
        <f>SUMIFS(Table16[Team 2 Points],Table16[Team 2],$BC13,Table16[Team 1],BN$3)+SUMIFS(Table16[Team 1 Points],Table16[Team 1],$BC13,Table16[Team 2],BN$3)</f>
        <v>0</v>
      </c>
      <c r="BO13" s="19">
        <f>SUMIFS(Table16[Team 2 Points],Table16[Team 2],$BC13,Table16[Team 1],BO$3)+SUMIFS(Table16[Team 1 Points],Table16[Team 1],$BC13,Table16[Team 2],BO$3)</f>
        <v>0</v>
      </c>
      <c r="BP13" s="19">
        <f>SUMIFS(Table16[Team 2 Points],Table16[Team 2],$BC13,Table16[Team 1],BP$3)+SUMIFS(Table16[Team 1 Points],Table16[Team 1],$BC13,Table16[Team 2],BP$3)</f>
        <v>0</v>
      </c>
      <c r="BQ13" s="19">
        <f>SUMIFS(Table16[Team 2 Points],Table16[Team 2],$BC13,Table16[Team 1],BQ$3)+SUMIFS(Table16[Team 1 Points],Table16[Team 1],$BC13,Table16[Team 2],BQ$3)</f>
        <v>0</v>
      </c>
      <c r="BR13" s="19">
        <f>SUMIFS(Table16[Team 2 Points],Table16[Team 2],$BC13,Table16[Team 1],BR$3)+SUMIFS(Table16[Team 1 Points],Table16[Team 1],$BC13,Table16[Team 2],BR$3)</f>
        <v>0</v>
      </c>
      <c r="BS13" s="19">
        <f>SUMIFS(Table16[Team 2 Points],Table16[Team 2],$BC13,Table16[Team 1],BS$3)+SUMIFS(Table16[Team 1 Points],Table16[Team 1],$BC13,Table16[Team 2],BS$3)</f>
        <v>0</v>
      </c>
      <c r="BT13" s="19">
        <f>SUMIFS(Table16[Team 2 Points],Table16[Team 2],$BC13,Table16[Team 1],BT$3)+SUMIFS(Table16[Team 1 Points],Table16[Team 1],$BC13,Table16[Team 2],BT$3)</f>
        <v>0</v>
      </c>
      <c r="BU13" s="19">
        <f>SUMIFS(Table16[Team 2 Points],Table16[Team 2],$BC13,Table16[Team 1],BU$3)+SUMIFS(Table16[Team 1 Points],Table16[Team 1],$BC13,Table16[Team 2],BU$3)</f>
        <v>0</v>
      </c>
      <c r="BV13" s="19">
        <f>SUMIFS(Table16[Team 2 Points],Table16[Team 2],$BC13,Table16[Team 1],BV$3)+SUMIFS(Table16[Team 1 Points],Table16[Team 1],$BC13,Table16[Team 2],BV$3)</f>
        <v>0</v>
      </c>
      <c r="BW13" s="19">
        <f>SUMIFS(Table16[Team 2 Points],Table16[Team 2],$BC13,Table16[Team 1],BW$3)+SUMIFS(Table16[Team 1 Points],Table16[Team 1],$BC13,Table16[Team 2],BW$3)</f>
        <v>0</v>
      </c>
      <c r="BX13" s="19">
        <f>SUMIFS(Table16[Team 2 Points],Table16[Team 2],$BC13,Table16[Team 1],BX$3)+SUMIFS(Table16[Team 1 Points],Table16[Team 1],$BC13,Table16[Team 2],BX$3)</f>
        <v>0</v>
      </c>
      <c r="BY13" s="19">
        <f>SUMIFS(Table16[Team 2 Points],Table16[Team 2],$BC13,Table16[Team 1],BY$3)+SUMIFS(Table16[Team 1 Points],Table16[Team 1],$BC13,Table16[Team 2],BY$3)</f>
        <v>0</v>
      </c>
      <c r="BZ13" s="19">
        <f>SUMIFS(Table16[Team 2 Points],Table16[Team 2],$BC13,Table16[Team 1],BZ$3)+SUMIFS(Table16[Team 1 Points],Table16[Team 1],$BC13,Table16[Team 2],BZ$3)</f>
        <v>0</v>
      </c>
      <c r="CA13" s="19">
        <f>SUMIFS(Table16[Team 2 Points],Table16[Team 2],$BC13,Table16[Team 1],CA$3)+SUMIFS(Table16[Team 1 Points],Table16[Team 1],$BC13,Table16[Team 2],CA$3)</f>
        <v>0</v>
      </c>
      <c r="CB13" s="19">
        <f>SUMIFS(Table16[Team 2 Points],Table16[Team 2],$BC13,Table16[Team 1],CB$3)+SUMIFS(Table16[Team 1 Points],Table16[Team 1],$BC13,Table16[Team 2],CB$3)</f>
        <v>0</v>
      </c>
      <c r="CC13" s="19">
        <f>SUMIFS(Table16[Team 2 Points],Table16[Team 2],$BC13,Table16[Team 1],CC$3)+SUMIFS(Table16[Team 1 Points],Table16[Team 1],$BC13,Table16[Team 2],CC$3)</f>
        <v>0</v>
      </c>
      <c r="CD13" s="19">
        <f>SUMIFS(Table16[Team 2 Points],Table16[Team 2],$BC13,Table16[Team 1],CD$3)+SUMIFS(Table16[Team 1 Points],Table16[Team 1],$BC13,Table16[Team 2],CD$3)</f>
        <v>0</v>
      </c>
      <c r="CE13" s="19">
        <f>SUMIFS(Table16[Team 2 Points],Table16[Team 2],$BC13,Table16[Team 1],CE$3)+SUMIFS(Table16[Team 1 Points],Table16[Team 1],$BC13,Table16[Team 2],CE$3)</f>
        <v>0</v>
      </c>
      <c r="CF13" s="19">
        <f>SUMIFS(Table16[Team 2 Points],Table16[Team 2],$BC13,Table16[Team 1],CF$3)+SUMIFS(Table16[Team 1 Points],Table16[Team 1],$BC13,Table16[Team 2],CF$3)</f>
        <v>0</v>
      </c>
      <c r="CG13" s="19">
        <f>SUMIFS(Table16[Team 2 Points],Table16[Team 2],$BC13,Table16[Team 1],CG$3)+SUMIFS(Table16[Team 1 Points],Table16[Team 1],$BC13,Table16[Team 2],CG$3)</f>
        <v>0</v>
      </c>
      <c r="CH13" s="19">
        <f>SUMIFS(Table16[Team 2 Points],Table16[Team 2],$BC13,Table16[Team 1],CH$3)+SUMIFS(Table16[Team 1 Points],Table16[Team 1],$BC13,Table16[Team 2],CH$3)</f>
        <v>0</v>
      </c>
      <c r="CI13" s="19">
        <f>SUMIFS(Table16[Team 2 Points],Table16[Team 2],$BC13,Table16[Team 1],CI$3)+SUMIFS(Table16[Team 1 Points],Table16[Team 1],$BC13,Table16[Team 2],CI$3)</f>
        <v>0</v>
      </c>
      <c r="CK13" s="17" t="s">
        <v>64</v>
      </c>
      <c r="CL13" s="19">
        <f>SUMIFS(Table16[Team 2 GD],Table16[Team 2],$BC13,Table16[Team 1],CL$3)+SUMIFS(Table16[Team 1 GD],Table16[Team 1],$BC13,Table16[Team 2],CL$3)</f>
        <v>0</v>
      </c>
      <c r="CM13" s="19">
        <f>SUMIFS(Table16[Team 2 GD],Table16[Team 2],$BC13,Table16[Team 1],CM$3)+SUMIFS(Table16[Team 1 GD],Table16[Team 1],$BC13,Table16[Team 2],CM$3)</f>
        <v>0</v>
      </c>
      <c r="CN13" s="19">
        <f>SUMIFS(Table16[Team 2 GD],Table16[Team 2],$BC13,Table16[Team 1],CN$3)+SUMIFS(Table16[Team 1 GD],Table16[Team 1],$BC13,Table16[Team 2],CN$3)</f>
        <v>0</v>
      </c>
      <c r="CO13" s="19">
        <f>SUMIFS(Table16[Team 2 GD],Table16[Team 2],$BC13,Table16[Team 1],CO$3)+SUMIFS(Table16[Team 1 GD],Table16[Team 1],$BC13,Table16[Team 2],CO$3)</f>
        <v>0</v>
      </c>
      <c r="CP13" s="19">
        <f>SUMIFS(Table16[Team 2 GD],Table16[Team 2],$BC13,Table16[Team 1],CP$3)+SUMIFS(Table16[Team 1 GD],Table16[Team 1],$BC13,Table16[Team 2],CP$3)</f>
        <v>0</v>
      </c>
      <c r="CQ13" s="19">
        <f>SUMIFS(Table16[Team 2 GD],Table16[Team 2],$BC13,Table16[Team 1],CQ$3)+SUMIFS(Table16[Team 1 GD],Table16[Team 1],$BC13,Table16[Team 2],CQ$3)</f>
        <v>0</v>
      </c>
      <c r="CR13" s="19">
        <f>SUMIFS(Table16[Team 2 GD],Table16[Team 2],$BC13,Table16[Team 1],CR$3)+SUMIFS(Table16[Team 1 GD],Table16[Team 1],$BC13,Table16[Team 2],CR$3)</f>
        <v>0</v>
      </c>
      <c r="CS13" s="19">
        <f>SUMIFS(Table16[Team 2 GD],Table16[Team 2],$BC13,Table16[Team 1],CS$3)+SUMIFS(Table16[Team 1 GD],Table16[Team 1],$BC13,Table16[Team 2],CS$3)</f>
        <v>0</v>
      </c>
      <c r="CT13" s="19">
        <f>SUMIFS(Table16[Team 2 GD],Table16[Team 2],$BC13,Table16[Team 1],CT$3)+SUMIFS(Table16[Team 1 GD],Table16[Team 1],$BC13,Table16[Team 2],CT$3)</f>
        <v>0</v>
      </c>
      <c r="CU13" s="19">
        <f>SUMIFS(Table16[Team 2 GD],Table16[Team 2],$BC13,Table16[Team 1],CU$3)+SUMIFS(Table16[Team 1 GD],Table16[Team 1],$BC13,Table16[Team 2],CU$3)</f>
        <v>0</v>
      </c>
      <c r="CV13" s="19">
        <f>SUMIFS(Table16[Team 2 GD],Table16[Team 2],$BC13,Table16[Team 1],CV$3)+SUMIFS(Table16[Team 1 GD],Table16[Team 1],$BC13,Table16[Team 2],CV$3)</f>
        <v>0</v>
      </c>
      <c r="CW13" s="19">
        <f>SUMIFS(Table16[Team 2 GD],Table16[Team 2],$BC13,Table16[Team 1],CW$3)+SUMIFS(Table16[Team 1 GD],Table16[Team 1],$BC13,Table16[Team 2],CW$3)</f>
        <v>0</v>
      </c>
      <c r="CX13" s="19">
        <f>SUMIFS(Table16[Team 2 GD],Table16[Team 2],$BC13,Table16[Team 1],CX$3)+SUMIFS(Table16[Team 1 GD],Table16[Team 1],$BC13,Table16[Team 2],CX$3)</f>
        <v>0</v>
      </c>
      <c r="CY13" s="19">
        <f>SUMIFS(Table16[Team 2 GD],Table16[Team 2],$BC13,Table16[Team 1],CY$3)+SUMIFS(Table16[Team 1 GD],Table16[Team 1],$BC13,Table16[Team 2],CY$3)</f>
        <v>0</v>
      </c>
      <c r="CZ13" s="19">
        <f>SUMIFS(Table16[Team 2 GD],Table16[Team 2],$BC13,Table16[Team 1],CZ$3)+SUMIFS(Table16[Team 1 GD],Table16[Team 1],$BC13,Table16[Team 2],CZ$3)</f>
        <v>0</v>
      </c>
      <c r="DA13" s="19">
        <f>SUMIFS(Table16[Team 2 GD],Table16[Team 2],$BC13,Table16[Team 1],DA$3)+SUMIFS(Table16[Team 1 GD],Table16[Team 1],$BC13,Table16[Team 2],DA$3)</f>
        <v>0</v>
      </c>
      <c r="DB13" s="19">
        <f>SUMIFS(Table16[Team 2 GD],Table16[Team 2],$BC13,Table16[Team 1],DB$3)+SUMIFS(Table16[Team 1 GD],Table16[Team 1],$BC13,Table16[Team 2],DB$3)</f>
        <v>0</v>
      </c>
      <c r="DC13" s="19">
        <f>SUMIFS(Table16[Team 2 GD],Table16[Team 2],$BC13,Table16[Team 1],DC$3)+SUMIFS(Table16[Team 1 GD],Table16[Team 1],$BC13,Table16[Team 2],DC$3)</f>
        <v>0</v>
      </c>
      <c r="DD13" s="19">
        <f>SUMIFS(Table16[Team 2 GD],Table16[Team 2],$BC13,Table16[Team 1],DD$3)+SUMIFS(Table16[Team 1 GD],Table16[Team 1],$BC13,Table16[Team 2],DD$3)</f>
        <v>0</v>
      </c>
      <c r="DE13" s="19">
        <f>SUMIFS(Table16[Team 2 GD],Table16[Team 2],$BC13,Table16[Team 1],DE$3)+SUMIFS(Table16[Team 1 GD],Table16[Team 1],$BC13,Table16[Team 2],DE$3)</f>
        <v>0</v>
      </c>
      <c r="DF13" s="19">
        <f>SUMIFS(Table16[Team 2 GD],Table16[Team 2],$BC13,Table16[Team 1],DF$3)+SUMIFS(Table16[Team 1 GD],Table16[Team 1],$BC13,Table16[Team 2],DF$3)</f>
        <v>0</v>
      </c>
      <c r="DG13" s="19">
        <f>SUMIFS(Table16[Team 2 GD],Table16[Team 2],$BC13,Table16[Team 1],DG$3)+SUMIFS(Table16[Team 1 GD],Table16[Team 1],$BC13,Table16[Team 2],DG$3)</f>
        <v>0</v>
      </c>
      <c r="DH13" s="19">
        <f>SUMIFS(Table16[Team 2 GD],Table16[Team 2],$BC13,Table16[Team 1],DH$3)+SUMIFS(Table16[Team 1 GD],Table16[Team 1],$BC13,Table16[Team 2],DH$3)</f>
        <v>0</v>
      </c>
      <c r="DI13" s="19">
        <f>SUMIFS(Table16[Team 2 GD],Table16[Team 2],$BC13,Table16[Team 1],DI$3)+SUMIFS(Table16[Team 1 GD],Table16[Team 1],$BC13,Table16[Team 2],DI$3)</f>
        <v>0</v>
      </c>
      <c r="DJ13" s="19">
        <f>SUMIFS(Table16[Team 2 GD],Table16[Team 2],$BC13,Table16[Team 1],DJ$3)+SUMIFS(Table16[Team 1 GD],Table16[Team 1],$BC13,Table16[Team 2],DJ$3)</f>
        <v>0</v>
      </c>
      <c r="DK13" s="19">
        <f>SUMIFS(Table16[Team 2 GD],Table16[Team 2],$BC13,Table16[Team 1],DK$3)+SUMIFS(Table16[Team 1 GD],Table16[Team 1],$BC13,Table16[Team 2],DK$3)</f>
        <v>0</v>
      </c>
      <c r="DL13" s="19">
        <f>SUMIFS(Table16[Team 2 GD],Table16[Team 2],$BC13,Table16[Team 1],DL$3)+SUMIFS(Table16[Team 1 GD],Table16[Team 1],$BC13,Table16[Team 2],DL$3)</f>
        <v>0</v>
      </c>
      <c r="DM13" s="19">
        <f>SUMIFS(Table16[Team 2 GD],Table16[Team 2],$BC13,Table16[Team 1],DM$3)+SUMIFS(Table16[Team 1 GD],Table16[Team 1],$BC13,Table16[Team 2],DM$3)</f>
        <v>0</v>
      </c>
      <c r="DN13" s="19">
        <f>SUMIFS(Table16[Team 2 GD],Table16[Team 2],$BC13,Table16[Team 1],DN$3)+SUMIFS(Table16[Team 1 GD],Table16[Team 1],$BC13,Table16[Team 2],DN$3)</f>
        <v>0</v>
      </c>
      <c r="DO13" s="19">
        <f>SUMIFS(Table16[Team 2 GD],Table16[Team 2],$BC13,Table16[Team 1],DO$3)+SUMIFS(Table16[Team 1 GD],Table16[Team 1],$BC13,Table16[Team 2],DO$3)</f>
        <v>0</v>
      </c>
      <c r="DP13" s="19">
        <f>SUMIFS(Table16[Team 2 GD],Table16[Team 2],$BC13,Table16[Team 1],DP$3)+SUMIFS(Table16[Team 1 GD],Table16[Team 1],$BC13,Table16[Team 2],DP$3)</f>
        <v>0</v>
      </c>
      <c r="DQ13" s="19">
        <f>SUMIFS(Table16[Team 2 GD],Table16[Team 2],$BC13,Table16[Team 1],DQ$3)+SUMIFS(Table16[Team 1 GD],Table16[Team 1],$BC13,Table16[Team 2],DQ$3)</f>
        <v>0</v>
      </c>
      <c r="DS13" s="17" t="s">
        <v>64</v>
      </c>
      <c r="DT13" s="19">
        <f>SUMIFS(Table16[Team 2 Goals],Table16[Team 2],$BC13,Table16[Team 1],DT$3)+SUMIFS(Table16[Team 1 Goals],Table16[Team 1],$BC13,Table16[Team 2],DT$3)</f>
        <v>0</v>
      </c>
      <c r="DU13" s="19">
        <f>SUMIFS(Table16[Team 2 Goals],Table16[Team 2],$BC13,Table16[Team 1],DU$3)+SUMIFS(Table16[Team 1 Goals],Table16[Team 1],$BC13,Table16[Team 2],DU$3)</f>
        <v>0</v>
      </c>
      <c r="DV13" s="19">
        <f>SUMIFS(Table16[Team 2 Goals],Table16[Team 2],$BC13,Table16[Team 1],DV$3)+SUMIFS(Table16[Team 1 Goals],Table16[Team 1],$BC13,Table16[Team 2],DV$3)</f>
        <v>0</v>
      </c>
      <c r="DW13" s="19">
        <f>SUMIFS(Table16[Team 2 Goals],Table16[Team 2],$BC13,Table16[Team 1],DW$3)+SUMIFS(Table16[Team 1 Goals],Table16[Team 1],$BC13,Table16[Team 2],DW$3)</f>
        <v>0</v>
      </c>
      <c r="DX13" s="19">
        <f>SUMIFS(Table16[Team 2 Goals],Table16[Team 2],$BC13,Table16[Team 1],DX$3)+SUMIFS(Table16[Team 1 Goals],Table16[Team 1],$BC13,Table16[Team 2],DX$3)</f>
        <v>0</v>
      </c>
      <c r="DY13" s="19">
        <f>SUMIFS(Table16[Team 2 Goals],Table16[Team 2],$BC13,Table16[Team 1],DY$3)+SUMIFS(Table16[Team 1 Goals],Table16[Team 1],$BC13,Table16[Team 2],DY$3)</f>
        <v>0</v>
      </c>
      <c r="DZ13" s="19">
        <f>SUMIFS(Table16[Team 2 Goals],Table16[Team 2],$BC13,Table16[Team 1],DZ$3)+SUMIFS(Table16[Team 1 Goals],Table16[Team 1],$BC13,Table16[Team 2],DZ$3)</f>
        <v>0</v>
      </c>
      <c r="EA13" s="19">
        <f>SUMIFS(Table16[Team 2 Goals],Table16[Team 2],$BC13,Table16[Team 1],EA$3)+SUMIFS(Table16[Team 1 Goals],Table16[Team 1],$BC13,Table16[Team 2],EA$3)</f>
        <v>0</v>
      </c>
      <c r="EB13" s="19">
        <f>SUMIFS(Table16[Team 2 Goals],Table16[Team 2],$BC13,Table16[Team 1],EB$3)+SUMIFS(Table16[Team 1 Goals],Table16[Team 1],$BC13,Table16[Team 2],EB$3)</f>
        <v>0</v>
      </c>
      <c r="EC13" s="19">
        <f>SUMIFS(Table16[Team 2 Goals],Table16[Team 2],$BC13,Table16[Team 1],EC$3)+SUMIFS(Table16[Team 1 Goals],Table16[Team 1],$BC13,Table16[Team 2],EC$3)</f>
        <v>0</v>
      </c>
      <c r="ED13" s="19">
        <f>SUMIFS(Table16[Team 2 Goals],Table16[Team 2],$BC13,Table16[Team 1],ED$3)+SUMIFS(Table16[Team 1 Goals],Table16[Team 1],$BC13,Table16[Team 2],ED$3)</f>
        <v>0</v>
      </c>
      <c r="EE13" s="19">
        <f>SUMIFS(Table16[Team 2 Goals],Table16[Team 2],$BC13,Table16[Team 1],EE$3)+SUMIFS(Table16[Team 1 Goals],Table16[Team 1],$BC13,Table16[Team 2],EE$3)</f>
        <v>0</v>
      </c>
      <c r="EF13" s="19">
        <f>SUMIFS(Table16[Team 2 Goals],Table16[Team 2],$BC13,Table16[Team 1],EF$3)+SUMIFS(Table16[Team 1 Goals],Table16[Team 1],$BC13,Table16[Team 2],EF$3)</f>
        <v>0</v>
      </c>
      <c r="EG13" s="19">
        <f>SUMIFS(Table16[Team 2 Goals],Table16[Team 2],$BC13,Table16[Team 1],EG$3)+SUMIFS(Table16[Team 1 Goals],Table16[Team 1],$BC13,Table16[Team 2],EG$3)</f>
        <v>0</v>
      </c>
      <c r="EH13" s="19">
        <f>SUMIFS(Table16[Team 2 Goals],Table16[Team 2],$BC13,Table16[Team 1],EH$3)+SUMIFS(Table16[Team 1 Goals],Table16[Team 1],$BC13,Table16[Team 2],EH$3)</f>
        <v>0</v>
      </c>
      <c r="EI13" s="19">
        <f>SUMIFS(Table16[Team 2 Goals],Table16[Team 2],$BC13,Table16[Team 1],EI$3)+SUMIFS(Table16[Team 1 Goals],Table16[Team 1],$BC13,Table16[Team 2],EI$3)</f>
        <v>0</v>
      </c>
      <c r="EJ13" s="19">
        <f>SUMIFS(Table16[Team 2 Goals],Table16[Team 2],$BC13,Table16[Team 1],EJ$3)+SUMIFS(Table16[Team 1 Goals],Table16[Team 1],$BC13,Table16[Team 2],EJ$3)</f>
        <v>0</v>
      </c>
      <c r="EK13" s="19">
        <f>SUMIFS(Table16[Team 2 Goals],Table16[Team 2],$BC13,Table16[Team 1],EK$3)+SUMIFS(Table16[Team 1 Goals],Table16[Team 1],$BC13,Table16[Team 2],EK$3)</f>
        <v>0</v>
      </c>
      <c r="EL13" s="19">
        <f>SUMIFS(Table16[Team 2 Goals],Table16[Team 2],$BC13,Table16[Team 1],EL$3)+SUMIFS(Table16[Team 1 Goals],Table16[Team 1],$BC13,Table16[Team 2],EL$3)</f>
        <v>0</v>
      </c>
      <c r="EM13" s="19">
        <f>SUMIFS(Table16[Team 2 Goals],Table16[Team 2],$BC13,Table16[Team 1],EM$3)+SUMIFS(Table16[Team 1 Goals],Table16[Team 1],$BC13,Table16[Team 2],EM$3)</f>
        <v>0</v>
      </c>
      <c r="EN13" s="19">
        <f>SUMIFS(Table16[Team 2 Goals],Table16[Team 2],$BC13,Table16[Team 1],EN$3)+SUMIFS(Table16[Team 1 Goals],Table16[Team 1],$BC13,Table16[Team 2],EN$3)</f>
        <v>0</v>
      </c>
      <c r="EO13" s="19">
        <f>SUMIFS(Table16[Team 2 Goals],Table16[Team 2],$BC13,Table16[Team 1],EO$3)+SUMIFS(Table16[Team 1 Goals],Table16[Team 1],$BC13,Table16[Team 2],EO$3)</f>
        <v>0</v>
      </c>
      <c r="EP13" s="19">
        <f>SUMIFS(Table16[Team 2 Goals],Table16[Team 2],$BC13,Table16[Team 1],EP$3)+SUMIFS(Table16[Team 1 Goals],Table16[Team 1],$BC13,Table16[Team 2],EP$3)</f>
        <v>0</v>
      </c>
      <c r="EQ13" s="19">
        <f>SUMIFS(Table16[Team 2 Goals],Table16[Team 2],$BC13,Table16[Team 1],EQ$3)+SUMIFS(Table16[Team 1 Goals],Table16[Team 1],$BC13,Table16[Team 2],EQ$3)</f>
        <v>0</v>
      </c>
      <c r="ER13" s="19">
        <f>SUMIFS(Table16[Team 2 Goals],Table16[Team 2],$BC13,Table16[Team 1],ER$3)+SUMIFS(Table16[Team 1 Goals],Table16[Team 1],$BC13,Table16[Team 2],ER$3)</f>
        <v>0</v>
      </c>
      <c r="ES13" s="19">
        <f>SUMIFS(Table16[Team 2 Goals],Table16[Team 2],$BC13,Table16[Team 1],ES$3)+SUMIFS(Table16[Team 1 Goals],Table16[Team 1],$BC13,Table16[Team 2],ES$3)</f>
        <v>0</v>
      </c>
      <c r="ET13" s="19">
        <f>SUMIFS(Table16[Team 2 Goals],Table16[Team 2],$BC13,Table16[Team 1],ET$3)+SUMIFS(Table16[Team 1 Goals],Table16[Team 1],$BC13,Table16[Team 2],ET$3)</f>
        <v>0</v>
      </c>
      <c r="EU13" s="19">
        <f>SUMIFS(Table16[Team 2 Goals],Table16[Team 2],$BC13,Table16[Team 1],EU$3)+SUMIFS(Table16[Team 1 Goals],Table16[Team 1],$BC13,Table16[Team 2],EU$3)</f>
        <v>0</v>
      </c>
      <c r="EV13" s="19">
        <f>SUMIFS(Table16[Team 2 Goals],Table16[Team 2],$BC13,Table16[Team 1],EV$3)+SUMIFS(Table16[Team 1 Goals],Table16[Team 1],$BC13,Table16[Team 2],EV$3)</f>
        <v>0</v>
      </c>
      <c r="EW13" s="19">
        <f>SUMIFS(Table16[Team 2 Goals],Table16[Team 2],$BC13,Table16[Team 1],EW$3)+SUMIFS(Table16[Team 1 Goals],Table16[Team 1],$BC13,Table16[Team 2],EW$3)</f>
        <v>0</v>
      </c>
      <c r="EX13" s="19">
        <f>SUMIFS(Table16[Team 2 Goals],Table16[Team 2],$BC13,Table16[Team 1],EX$3)+SUMIFS(Table16[Team 1 Goals],Table16[Team 1],$BC13,Table16[Team 2],EX$3)</f>
        <v>0</v>
      </c>
      <c r="EY13" s="19">
        <f>SUMIFS(Table16[Team 2 Goals],Table16[Team 2],$BC13,Table16[Team 1],EY$3)+SUMIFS(Table16[Team 1 Goals],Table16[Team 1],$BC13,Table16[Team 2],EY$3)</f>
        <v>0</v>
      </c>
      <c r="FA13" s="72"/>
      <c r="FB13" s="72"/>
    </row>
    <row r="14" spans="1:159" s="17" customFormat="1" ht="30" customHeight="1" x14ac:dyDescent="0.25">
      <c r="A14" s="70"/>
      <c r="B14" s="5">
        <v>11</v>
      </c>
      <c r="C14" s="5" t="s">
        <v>70</v>
      </c>
      <c r="D14" s="28">
        <v>44888</v>
      </c>
      <c r="E14" s="5" t="s">
        <v>13</v>
      </c>
      <c r="F14" s="29">
        <v>0.66666666666666663</v>
      </c>
      <c r="G14" s="30">
        <f t="shared" si="0"/>
        <v>44888.208333333328</v>
      </c>
      <c r="H14" s="5" t="s">
        <v>25</v>
      </c>
      <c r="I14" s="67"/>
      <c r="J14" s="5" t="str">
        <f>IF(Table16[[#This Row],[SCORE]]="","",IF(O14=P14,"Draw",IF(O14&gt;P14,K14,L14)))</f>
        <v/>
      </c>
      <c r="K14" s="17" t="str">
        <f>IF(Table16[[#This Row],[TEAMS]]="","",LEFT(H14,FIND(" -",H14,1)-1))</f>
        <v>Germany</v>
      </c>
      <c r="L14" s="17" t="str">
        <f>IF(Table16[[#This Row],[TEAMS]]="","",MID(H14,FIND("-",H14,1)+2,LEN(H14)-FIND("-",H14,1)+2))</f>
        <v>Japan</v>
      </c>
      <c r="M14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14" s="17" t="str">
        <f>IF(Table16[[#This Row],[Winner]]=Table16[[#This Row],[Team 1]],Table16[[#This Row],[Team 2]],IF(Table16[[#This Row],[Winner]]=Table16[[#This Row],[Team 2]],Table16[[#This Row],[Team 1]],""))</f>
        <v/>
      </c>
      <c r="O14" s="17" t="str">
        <f>IF(Table16[[#This Row],[SCORE]]="","",LEFT(I14,FIND(":",I14,1)-1)*1)</f>
        <v/>
      </c>
      <c r="P14" s="17" t="str">
        <f>IF(Table16[[#This Row],[SCORE]]="","",MID(I14,FIND(":",I14,1)+1,LEN(I14)-FIND(":",I14,1)+1)*1)</f>
        <v/>
      </c>
      <c r="Q14" s="17" t="str">
        <f>IF(OR(Table16[[#This Row],[Team 1 Goals]]="",Table16[[#This Row],[Team 2 Goals]]=""),"",Table16[[#This Row],[Team 1 Goals]]-Table16[[#This Row],[Team 2 Goals]])</f>
        <v/>
      </c>
      <c r="R14" s="17" t="str">
        <f>IF(OR(Table16[[#This Row],[Team 1 Goals]]="",Table16[[#This Row],[Team 2 Goals]]=""),"",Table16[[#This Row],[Team 2 Goals]]-Table16[[#This Row],[Team 1 Goals]])</f>
        <v/>
      </c>
      <c r="S14" s="17" t="str">
        <f>IF(Table16[[#This Row],[SCORE]]="","",IF(Table16[[#This Row],[WINNER / RESULT]]="Draw",1,IF(Table16[[#This Row],[WINNER / RESULT]]=Table16[[#This Row],[Team 1]],3,0)))</f>
        <v/>
      </c>
      <c r="T14" s="17" t="str">
        <f>IF(Table16[[#This Row],[SCORE]]="","",IF(Table16[[#This Row],[WINNER / RESULT]]="Draw",1,IF(Table16[[#This Row],[WINNER / RESULT]]=Table16[[#This Row],[Team 2]],3,0)))</f>
        <v/>
      </c>
      <c r="Z14" s="4" t="s">
        <v>20</v>
      </c>
      <c r="AA14" s="48">
        <v>3</v>
      </c>
      <c r="AB14" s="49" t="str">
        <f ca="1">IFERROR(INDEX(AJ:AJ,MATCH("3"&amp;Z14,AT:AT,0),1),"")</f>
        <v>USA</v>
      </c>
      <c r="AC14" s="49" t="str">
        <f ca="1">IF(AB14="","",VLOOKUP(AB14,AJ:AO,2,FALSE)&amp;"-"&amp;VLOOKUP(AB14,AJ:AO,3,FALSE)&amp;"-"&amp;VLOOKUP(AB14,AJ:AO,4,FALSE))</f>
        <v>0-0-0</v>
      </c>
      <c r="AD14" s="49">
        <f ca="1">IF(AB14="","",VLOOKUP(AB14,AJ:AQ,8,FALSE))</f>
        <v>0</v>
      </c>
      <c r="AE14" s="50">
        <f ca="1">IF(AB14="","",VLOOKUP(AB14,AJ:AT,5,FALSE))</f>
        <v>0</v>
      </c>
      <c r="AI14" s="17" t="s">
        <v>21</v>
      </c>
      <c r="AJ14" s="17" t="s">
        <v>86</v>
      </c>
      <c r="AK14" s="17">
        <f>COUNTIF(Table16[Winner],AJ14)</f>
        <v>0</v>
      </c>
      <c r="AL14" s="17">
        <f>COUNTIFS(Table16[Team 2],AJ14,Table16[WINNER / RESULT],"Draw")+COUNTIFS(Table16[Team 1],AJ14,Table16[WINNER / RESULT],"Draw")</f>
        <v>0</v>
      </c>
      <c r="AM14" s="17">
        <f>COUNTIF(Table16[Loser],AJ14)</f>
        <v>0</v>
      </c>
      <c r="AN14" s="17">
        <f>AL14+(3*AK14)</f>
        <v>0</v>
      </c>
      <c r="AO14" s="17">
        <f>SUMIFS(Table16[Team 1 Goals],Table16[Team 1],AJ14)+SUMIFS(Table16[Team 2 Goals],Table16[Team 2],AJ14)</f>
        <v>0</v>
      </c>
      <c r="AP14" s="17">
        <f>SUMIFS(Table16[Team 2 Goals],Table16[Team 1],AJ14)+SUMIFS(Table16[Team 1 Goals],Table16[Team 2],AJ14)</f>
        <v>0</v>
      </c>
      <c r="AQ14" s="17">
        <f>AO14-AP14</f>
        <v>0</v>
      </c>
      <c r="AR14" s="17">
        <f ca="1">RANK(BA14,$BA$14:$BA$17,1)</f>
        <v>1</v>
      </c>
      <c r="AS14" s="17" t="str">
        <f t="shared" si="1"/>
        <v/>
      </c>
      <c r="AT14" s="17" t="str">
        <f ca="1">IF(AS14="",AR14&amp;AI14,AS14&amp;AI14)</f>
        <v>1C</v>
      </c>
      <c r="AU14" s="17">
        <f>RANK(AN14,AN14:AN17)+(RANK(AQ14,AQ14:AQ17)/10)+(RANK(AO14,AO14:AO17)/100)</f>
        <v>1.1100000000000001</v>
      </c>
      <c r="AV14" s="17">
        <f>RANK(AU14,$AU$14:$AU$17,1)</f>
        <v>1</v>
      </c>
      <c r="AW14" s="17" cm="1">
        <f t="array" aca="1" ref="AW14" ca="1">SUMPRODUCT((OFFSET($BD$3:$CI$3,MATCH($AJ14,$BC$4:$BC$35,0),0))*((IF($AV16=$AV14,$BD$3:$CI$3=$AJ16,0))+(IF($AV17=$AV14,$BD$3:$CI$3=$AJ17,0))+(IF($AV15=$AV14,$BD$3:$CI$3=$AJ15,0))))</f>
        <v>0</v>
      </c>
      <c r="AX14" s="17" cm="1">
        <f t="array" aca="1" ref="AX14" ca="1">SUMPRODUCT((OFFSET($CL$3:$DQ$3,MATCH($AJ14,$CK$4:$CK$35,0),0))*((IF($AV16=$AV14,$CL$3:$DQ$3=$AJ16,0))+(IF($AV17=$AV14,$CL$3:$DQ$3=$AJ17,0))+(IF($AV15=$AV14,$CL$3:$DQ$3=$AJ15,0))))</f>
        <v>0</v>
      </c>
      <c r="AY14" s="17" cm="1">
        <f t="array" aca="1" ref="AY14" ca="1">SUMPRODUCT((OFFSET($DT$3:$EY$3,MATCH($AJ14,$DS$4:$DS$35,0),0))*((IF($AV16=$AV14,$DT$3:$EY$3=$AJ16,0))+(IF($AV17=$AV14,$DT$3:$EY$3=$AJ17,0))+(IF($AV15=$AV14,$DT$3:$EY$3=$AJ15,0))))</f>
        <v>0</v>
      </c>
      <c r="AZ14" s="17">
        <f ca="1">(AW14/1000)+(AX14/10000)+(AY14/100000)+(ROW(AY17)/10000000)</f>
        <v>1.7E-6</v>
      </c>
      <c r="BA14" s="17">
        <f ca="1">+AU14-AZ14</f>
        <v>1.1099983</v>
      </c>
      <c r="BC14" s="17" t="s">
        <v>84</v>
      </c>
      <c r="BD14" s="19">
        <f>SUMIFS(Table16[Team 2 Points],Table16[Team 2],$BC14,Table16[Team 1],BD$3)+SUMIFS(Table16[Team 1 Points],Table16[Team 1],$BC14,Table16[Team 2],BD$3)</f>
        <v>0</v>
      </c>
      <c r="BE14" s="19">
        <f>SUMIFS(Table16[Team 2 Points],Table16[Team 2],$BC14,Table16[Team 1],BE$3)+SUMIFS(Table16[Team 1 Points],Table16[Team 1],$BC14,Table16[Team 2],BE$3)</f>
        <v>0</v>
      </c>
      <c r="BF14" s="19">
        <f>SUMIFS(Table16[Team 2 Points],Table16[Team 2],$BC14,Table16[Team 1],BF$3)+SUMIFS(Table16[Team 1 Points],Table16[Team 1],$BC14,Table16[Team 2],BF$3)</f>
        <v>0</v>
      </c>
      <c r="BG14" s="19">
        <f>SUMIFS(Table16[Team 2 Points],Table16[Team 2],$BC14,Table16[Team 1],BG$3)+SUMIFS(Table16[Team 1 Points],Table16[Team 1],$BC14,Table16[Team 2],BG$3)</f>
        <v>0</v>
      </c>
      <c r="BH14" s="19">
        <f>SUMIFS(Table16[Team 2 Points],Table16[Team 2],$BC14,Table16[Team 1],BH$3)+SUMIFS(Table16[Team 1 Points],Table16[Team 1],$BC14,Table16[Team 2],BH$3)</f>
        <v>0</v>
      </c>
      <c r="BI14" s="19">
        <f>SUMIFS(Table16[Team 2 Points],Table16[Team 2],$BC14,Table16[Team 1],BI$3)+SUMIFS(Table16[Team 1 Points],Table16[Team 1],$BC14,Table16[Team 2],BI$3)</f>
        <v>0</v>
      </c>
      <c r="BJ14" s="19">
        <f>SUMIFS(Table16[Team 2 Points],Table16[Team 2],$BC14,Table16[Team 1],BJ$3)+SUMIFS(Table16[Team 1 Points],Table16[Team 1],$BC14,Table16[Team 2],BJ$3)</f>
        <v>0</v>
      </c>
      <c r="BK14" s="19">
        <f>SUMIFS(Table16[Team 2 Points],Table16[Team 2],$BC14,Table16[Team 1],BK$3)+SUMIFS(Table16[Team 1 Points],Table16[Team 1],$BC14,Table16[Team 2],BK$3)</f>
        <v>0</v>
      </c>
      <c r="BL14" s="19">
        <f>SUMIFS(Table16[Team 2 Points],Table16[Team 2],$BC14,Table16[Team 1],BL$3)+SUMIFS(Table16[Team 1 Points],Table16[Team 1],$BC14,Table16[Team 2],BL$3)</f>
        <v>0</v>
      </c>
      <c r="BM14" s="19">
        <f>SUMIFS(Table16[Team 2 Points],Table16[Team 2],$BC14,Table16[Team 1],BM$3)+SUMIFS(Table16[Team 1 Points],Table16[Team 1],$BC14,Table16[Team 2],BM$3)</f>
        <v>0</v>
      </c>
      <c r="BN14" s="19">
        <f>SUMIFS(Table16[Team 2 Points],Table16[Team 2],$BC14,Table16[Team 1],BN$3)+SUMIFS(Table16[Team 1 Points],Table16[Team 1],$BC14,Table16[Team 2],BN$3)</f>
        <v>0</v>
      </c>
      <c r="BO14" s="19">
        <f>SUMIFS(Table16[Team 2 Points],Table16[Team 2],$BC14,Table16[Team 1],BO$3)+SUMIFS(Table16[Team 1 Points],Table16[Team 1],$BC14,Table16[Team 2],BO$3)</f>
        <v>0</v>
      </c>
      <c r="BP14" s="19">
        <f>SUMIFS(Table16[Team 2 Points],Table16[Team 2],$BC14,Table16[Team 1],BP$3)+SUMIFS(Table16[Team 1 Points],Table16[Team 1],$BC14,Table16[Team 2],BP$3)</f>
        <v>0</v>
      </c>
      <c r="BQ14" s="19">
        <f>SUMIFS(Table16[Team 2 Points],Table16[Team 2],$BC14,Table16[Team 1],BQ$3)+SUMIFS(Table16[Team 1 Points],Table16[Team 1],$BC14,Table16[Team 2],BQ$3)</f>
        <v>0</v>
      </c>
      <c r="BR14" s="19">
        <f>SUMIFS(Table16[Team 2 Points],Table16[Team 2],$BC14,Table16[Team 1],BR$3)+SUMIFS(Table16[Team 1 Points],Table16[Team 1],$BC14,Table16[Team 2],BR$3)</f>
        <v>0</v>
      </c>
      <c r="BS14" s="19">
        <f>SUMIFS(Table16[Team 2 Points],Table16[Team 2],$BC14,Table16[Team 1],BS$3)+SUMIFS(Table16[Team 1 Points],Table16[Team 1],$BC14,Table16[Team 2],BS$3)</f>
        <v>0</v>
      </c>
      <c r="BT14" s="19">
        <f>SUMIFS(Table16[Team 2 Points],Table16[Team 2],$BC14,Table16[Team 1],BT$3)+SUMIFS(Table16[Team 1 Points],Table16[Team 1],$BC14,Table16[Team 2],BT$3)</f>
        <v>0</v>
      </c>
      <c r="BU14" s="19">
        <f>SUMIFS(Table16[Team 2 Points],Table16[Team 2],$BC14,Table16[Team 1],BU$3)+SUMIFS(Table16[Team 1 Points],Table16[Team 1],$BC14,Table16[Team 2],BU$3)</f>
        <v>0</v>
      </c>
      <c r="BV14" s="19">
        <f>SUMIFS(Table16[Team 2 Points],Table16[Team 2],$BC14,Table16[Team 1],BV$3)+SUMIFS(Table16[Team 1 Points],Table16[Team 1],$BC14,Table16[Team 2],BV$3)</f>
        <v>0</v>
      </c>
      <c r="BW14" s="19">
        <f>SUMIFS(Table16[Team 2 Points],Table16[Team 2],$BC14,Table16[Team 1],BW$3)+SUMIFS(Table16[Team 1 Points],Table16[Team 1],$BC14,Table16[Team 2],BW$3)</f>
        <v>0</v>
      </c>
      <c r="BX14" s="19">
        <f>SUMIFS(Table16[Team 2 Points],Table16[Team 2],$BC14,Table16[Team 1],BX$3)+SUMIFS(Table16[Team 1 Points],Table16[Team 1],$BC14,Table16[Team 2],BX$3)</f>
        <v>0</v>
      </c>
      <c r="BY14" s="19">
        <f>SUMIFS(Table16[Team 2 Points],Table16[Team 2],$BC14,Table16[Team 1],BY$3)+SUMIFS(Table16[Team 1 Points],Table16[Team 1],$BC14,Table16[Team 2],BY$3)</f>
        <v>0</v>
      </c>
      <c r="BZ14" s="19">
        <f>SUMIFS(Table16[Team 2 Points],Table16[Team 2],$BC14,Table16[Team 1],BZ$3)+SUMIFS(Table16[Team 1 Points],Table16[Team 1],$BC14,Table16[Team 2],BZ$3)</f>
        <v>0</v>
      </c>
      <c r="CA14" s="19">
        <f>SUMIFS(Table16[Team 2 Points],Table16[Team 2],$BC14,Table16[Team 1],CA$3)+SUMIFS(Table16[Team 1 Points],Table16[Team 1],$BC14,Table16[Team 2],CA$3)</f>
        <v>0</v>
      </c>
      <c r="CB14" s="19">
        <f>SUMIFS(Table16[Team 2 Points],Table16[Team 2],$BC14,Table16[Team 1],CB$3)+SUMIFS(Table16[Team 1 Points],Table16[Team 1],$BC14,Table16[Team 2],CB$3)</f>
        <v>0</v>
      </c>
      <c r="CC14" s="19">
        <f>SUMIFS(Table16[Team 2 Points],Table16[Team 2],$BC14,Table16[Team 1],CC$3)+SUMIFS(Table16[Team 1 Points],Table16[Team 1],$BC14,Table16[Team 2],CC$3)</f>
        <v>0</v>
      </c>
      <c r="CD14" s="19">
        <f>SUMIFS(Table16[Team 2 Points],Table16[Team 2],$BC14,Table16[Team 1],CD$3)+SUMIFS(Table16[Team 1 Points],Table16[Team 1],$BC14,Table16[Team 2],CD$3)</f>
        <v>0</v>
      </c>
      <c r="CE14" s="19">
        <f>SUMIFS(Table16[Team 2 Points],Table16[Team 2],$BC14,Table16[Team 1],CE$3)+SUMIFS(Table16[Team 1 Points],Table16[Team 1],$BC14,Table16[Team 2],CE$3)</f>
        <v>0</v>
      </c>
      <c r="CF14" s="19">
        <f>SUMIFS(Table16[Team 2 Points],Table16[Team 2],$BC14,Table16[Team 1],CF$3)+SUMIFS(Table16[Team 1 Points],Table16[Team 1],$BC14,Table16[Team 2],CF$3)</f>
        <v>0</v>
      </c>
      <c r="CG14" s="19">
        <f>SUMIFS(Table16[Team 2 Points],Table16[Team 2],$BC14,Table16[Team 1],CG$3)+SUMIFS(Table16[Team 1 Points],Table16[Team 1],$BC14,Table16[Team 2],CG$3)</f>
        <v>0</v>
      </c>
      <c r="CH14" s="19">
        <f>SUMIFS(Table16[Team 2 Points],Table16[Team 2],$BC14,Table16[Team 1],CH$3)+SUMIFS(Table16[Team 1 Points],Table16[Team 1],$BC14,Table16[Team 2],CH$3)</f>
        <v>0</v>
      </c>
      <c r="CI14" s="19">
        <f>SUMIFS(Table16[Team 2 Points],Table16[Team 2],$BC14,Table16[Team 1],CI$3)+SUMIFS(Table16[Team 1 Points],Table16[Team 1],$BC14,Table16[Team 2],CI$3)</f>
        <v>0</v>
      </c>
      <c r="CK14" s="17" t="s">
        <v>84</v>
      </c>
      <c r="CL14" s="19">
        <f>SUMIFS(Table16[Team 2 GD],Table16[Team 2],$BC14,Table16[Team 1],CL$3)+SUMIFS(Table16[Team 1 GD],Table16[Team 1],$BC14,Table16[Team 2],CL$3)</f>
        <v>0</v>
      </c>
      <c r="CM14" s="19">
        <f>SUMIFS(Table16[Team 2 GD],Table16[Team 2],$BC14,Table16[Team 1],CM$3)+SUMIFS(Table16[Team 1 GD],Table16[Team 1],$BC14,Table16[Team 2],CM$3)</f>
        <v>0</v>
      </c>
      <c r="CN14" s="19">
        <f>SUMIFS(Table16[Team 2 GD],Table16[Team 2],$BC14,Table16[Team 1],CN$3)+SUMIFS(Table16[Team 1 GD],Table16[Team 1],$BC14,Table16[Team 2],CN$3)</f>
        <v>0</v>
      </c>
      <c r="CO14" s="19">
        <f>SUMIFS(Table16[Team 2 GD],Table16[Team 2],$BC14,Table16[Team 1],CO$3)+SUMIFS(Table16[Team 1 GD],Table16[Team 1],$BC14,Table16[Team 2],CO$3)</f>
        <v>0</v>
      </c>
      <c r="CP14" s="19">
        <f>SUMIFS(Table16[Team 2 GD],Table16[Team 2],$BC14,Table16[Team 1],CP$3)+SUMIFS(Table16[Team 1 GD],Table16[Team 1],$BC14,Table16[Team 2],CP$3)</f>
        <v>0</v>
      </c>
      <c r="CQ14" s="19">
        <f>SUMIFS(Table16[Team 2 GD],Table16[Team 2],$BC14,Table16[Team 1],CQ$3)+SUMIFS(Table16[Team 1 GD],Table16[Team 1],$BC14,Table16[Team 2],CQ$3)</f>
        <v>0</v>
      </c>
      <c r="CR14" s="19">
        <f>SUMIFS(Table16[Team 2 GD],Table16[Team 2],$BC14,Table16[Team 1],CR$3)+SUMIFS(Table16[Team 1 GD],Table16[Team 1],$BC14,Table16[Team 2],CR$3)</f>
        <v>0</v>
      </c>
      <c r="CS14" s="19">
        <f>SUMIFS(Table16[Team 2 GD],Table16[Team 2],$BC14,Table16[Team 1],CS$3)+SUMIFS(Table16[Team 1 GD],Table16[Team 1],$BC14,Table16[Team 2],CS$3)</f>
        <v>0</v>
      </c>
      <c r="CT14" s="19">
        <f>SUMIFS(Table16[Team 2 GD],Table16[Team 2],$BC14,Table16[Team 1],CT$3)+SUMIFS(Table16[Team 1 GD],Table16[Team 1],$BC14,Table16[Team 2],CT$3)</f>
        <v>0</v>
      </c>
      <c r="CU14" s="19">
        <f>SUMIFS(Table16[Team 2 GD],Table16[Team 2],$BC14,Table16[Team 1],CU$3)+SUMIFS(Table16[Team 1 GD],Table16[Team 1],$BC14,Table16[Team 2],CU$3)</f>
        <v>0</v>
      </c>
      <c r="CV14" s="19">
        <f>SUMIFS(Table16[Team 2 GD],Table16[Team 2],$BC14,Table16[Team 1],CV$3)+SUMIFS(Table16[Team 1 GD],Table16[Team 1],$BC14,Table16[Team 2],CV$3)</f>
        <v>0</v>
      </c>
      <c r="CW14" s="19">
        <f>SUMIFS(Table16[Team 2 GD],Table16[Team 2],$BC14,Table16[Team 1],CW$3)+SUMIFS(Table16[Team 1 GD],Table16[Team 1],$BC14,Table16[Team 2],CW$3)</f>
        <v>0</v>
      </c>
      <c r="CX14" s="19">
        <f>SUMIFS(Table16[Team 2 GD],Table16[Team 2],$BC14,Table16[Team 1],CX$3)+SUMIFS(Table16[Team 1 GD],Table16[Team 1],$BC14,Table16[Team 2],CX$3)</f>
        <v>0</v>
      </c>
      <c r="CY14" s="19">
        <f>SUMIFS(Table16[Team 2 GD],Table16[Team 2],$BC14,Table16[Team 1],CY$3)+SUMIFS(Table16[Team 1 GD],Table16[Team 1],$BC14,Table16[Team 2],CY$3)</f>
        <v>0</v>
      </c>
      <c r="CZ14" s="19">
        <f>SUMIFS(Table16[Team 2 GD],Table16[Team 2],$BC14,Table16[Team 1],CZ$3)+SUMIFS(Table16[Team 1 GD],Table16[Team 1],$BC14,Table16[Team 2],CZ$3)</f>
        <v>0</v>
      </c>
      <c r="DA14" s="19">
        <f>SUMIFS(Table16[Team 2 GD],Table16[Team 2],$BC14,Table16[Team 1],DA$3)+SUMIFS(Table16[Team 1 GD],Table16[Team 1],$BC14,Table16[Team 2],DA$3)</f>
        <v>0</v>
      </c>
      <c r="DB14" s="19">
        <f>SUMIFS(Table16[Team 2 GD],Table16[Team 2],$BC14,Table16[Team 1],DB$3)+SUMIFS(Table16[Team 1 GD],Table16[Team 1],$BC14,Table16[Team 2],DB$3)</f>
        <v>0</v>
      </c>
      <c r="DC14" s="19">
        <f>SUMIFS(Table16[Team 2 GD],Table16[Team 2],$BC14,Table16[Team 1],DC$3)+SUMIFS(Table16[Team 1 GD],Table16[Team 1],$BC14,Table16[Team 2],DC$3)</f>
        <v>0</v>
      </c>
      <c r="DD14" s="19">
        <f>SUMIFS(Table16[Team 2 GD],Table16[Team 2],$BC14,Table16[Team 1],DD$3)+SUMIFS(Table16[Team 1 GD],Table16[Team 1],$BC14,Table16[Team 2],DD$3)</f>
        <v>0</v>
      </c>
      <c r="DE14" s="19">
        <f>SUMIFS(Table16[Team 2 GD],Table16[Team 2],$BC14,Table16[Team 1],DE$3)+SUMIFS(Table16[Team 1 GD],Table16[Team 1],$BC14,Table16[Team 2],DE$3)</f>
        <v>0</v>
      </c>
      <c r="DF14" s="19">
        <f>SUMIFS(Table16[Team 2 GD],Table16[Team 2],$BC14,Table16[Team 1],DF$3)+SUMIFS(Table16[Team 1 GD],Table16[Team 1],$BC14,Table16[Team 2],DF$3)</f>
        <v>0</v>
      </c>
      <c r="DG14" s="19">
        <f>SUMIFS(Table16[Team 2 GD],Table16[Team 2],$BC14,Table16[Team 1],DG$3)+SUMIFS(Table16[Team 1 GD],Table16[Team 1],$BC14,Table16[Team 2],DG$3)</f>
        <v>0</v>
      </c>
      <c r="DH14" s="19">
        <f>SUMIFS(Table16[Team 2 GD],Table16[Team 2],$BC14,Table16[Team 1],DH$3)+SUMIFS(Table16[Team 1 GD],Table16[Team 1],$BC14,Table16[Team 2],DH$3)</f>
        <v>0</v>
      </c>
      <c r="DI14" s="19">
        <f>SUMIFS(Table16[Team 2 GD],Table16[Team 2],$BC14,Table16[Team 1],DI$3)+SUMIFS(Table16[Team 1 GD],Table16[Team 1],$BC14,Table16[Team 2],DI$3)</f>
        <v>0</v>
      </c>
      <c r="DJ14" s="19">
        <f>SUMIFS(Table16[Team 2 GD],Table16[Team 2],$BC14,Table16[Team 1],DJ$3)+SUMIFS(Table16[Team 1 GD],Table16[Team 1],$BC14,Table16[Team 2],DJ$3)</f>
        <v>0</v>
      </c>
      <c r="DK14" s="19">
        <f>SUMIFS(Table16[Team 2 GD],Table16[Team 2],$BC14,Table16[Team 1],DK$3)+SUMIFS(Table16[Team 1 GD],Table16[Team 1],$BC14,Table16[Team 2],DK$3)</f>
        <v>0</v>
      </c>
      <c r="DL14" s="19">
        <f>SUMIFS(Table16[Team 2 GD],Table16[Team 2],$BC14,Table16[Team 1],DL$3)+SUMIFS(Table16[Team 1 GD],Table16[Team 1],$BC14,Table16[Team 2],DL$3)</f>
        <v>0</v>
      </c>
      <c r="DM14" s="19">
        <f>SUMIFS(Table16[Team 2 GD],Table16[Team 2],$BC14,Table16[Team 1],DM$3)+SUMIFS(Table16[Team 1 GD],Table16[Team 1],$BC14,Table16[Team 2],DM$3)</f>
        <v>0</v>
      </c>
      <c r="DN14" s="19">
        <f>SUMIFS(Table16[Team 2 GD],Table16[Team 2],$BC14,Table16[Team 1],DN$3)+SUMIFS(Table16[Team 1 GD],Table16[Team 1],$BC14,Table16[Team 2],DN$3)</f>
        <v>0</v>
      </c>
      <c r="DO14" s="19">
        <f>SUMIFS(Table16[Team 2 GD],Table16[Team 2],$BC14,Table16[Team 1],DO$3)+SUMIFS(Table16[Team 1 GD],Table16[Team 1],$BC14,Table16[Team 2],DO$3)</f>
        <v>0</v>
      </c>
      <c r="DP14" s="19">
        <f>SUMIFS(Table16[Team 2 GD],Table16[Team 2],$BC14,Table16[Team 1],DP$3)+SUMIFS(Table16[Team 1 GD],Table16[Team 1],$BC14,Table16[Team 2],DP$3)</f>
        <v>0</v>
      </c>
      <c r="DQ14" s="19">
        <f>SUMIFS(Table16[Team 2 GD],Table16[Team 2],$BC14,Table16[Team 1],DQ$3)+SUMIFS(Table16[Team 1 GD],Table16[Team 1],$BC14,Table16[Team 2],DQ$3)</f>
        <v>0</v>
      </c>
      <c r="DS14" s="17" t="s">
        <v>84</v>
      </c>
      <c r="DT14" s="19">
        <f>SUMIFS(Table16[Team 2 Goals],Table16[Team 2],$BC14,Table16[Team 1],DT$3)+SUMIFS(Table16[Team 1 Goals],Table16[Team 1],$BC14,Table16[Team 2],DT$3)</f>
        <v>0</v>
      </c>
      <c r="DU14" s="19">
        <f>SUMIFS(Table16[Team 2 Goals],Table16[Team 2],$BC14,Table16[Team 1],DU$3)+SUMIFS(Table16[Team 1 Goals],Table16[Team 1],$BC14,Table16[Team 2],DU$3)</f>
        <v>0</v>
      </c>
      <c r="DV14" s="19">
        <f>SUMIFS(Table16[Team 2 Goals],Table16[Team 2],$BC14,Table16[Team 1],DV$3)+SUMIFS(Table16[Team 1 Goals],Table16[Team 1],$BC14,Table16[Team 2],DV$3)</f>
        <v>0</v>
      </c>
      <c r="DW14" s="19">
        <f>SUMIFS(Table16[Team 2 Goals],Table16[Team 2],$BC14,Table16[Team 1],DW$3)+SUMIFS(Table16[Team 1 Goals],Table16[Team 1],$BC14,Table16[Team 2],DW$3)</f>
        <v>0</v>
      </c>
      <c r="DX14" s="19">
        <f>SUMIFS(Table16[Team 2 Goals],Table16[Team 2],$BC14,Table16[Team 1],DX$3)+SUMIFS(Table16[Team 1 Goals],Table16[Team 1],$BC14,Table16[Team 2],DX$3)</f>
        <v>0</v>
      </c>
      <c r="DY14" s="19">
        <f>SUMIFS(Table16[Team 2 Goals],Table16[Team 2],$BC14,Table16[Team 1],DY$3)+SUMIFS(Table16[Team 1 Goals],Table16[Team 1],$BC14,Table16[Team 2],DY$3)</f>
        <v>0</v>
      </c>
      <c r="DZ14" s="19">
        <f>SUMIFS(Table16[Team 2 Goals],Table16[Team 2],$BC14,Table16[Team 1],DZ$3)+SUMIFS(Table16[Team 1 Goals],Table16[Team 1],$BC14,Table16[Team 2],DZ$3)</f>
        <v>0</v>
      </c>
      <c r="EA14" s="19">
        <f>SUMIFS(Table16[Team 2 Goals],Table16[Team 2],$BC14,Table16[Team 1],EA$3)+SUMIFS(Table16[Team 1 Goals],Table16[Team 1],$BC14,Table16[Team 2],EA$3)</f>
        <v>0</v>
      </c>
      <c r="EB14" s="19">
        <f>SUMIFS(Table16[Team 2 Goals],Table16[Team 2],$BC14,Table16[Team 1],EB$3)+SUMIFS(Table16[Team 1 Goals],Table16[Team 1],$BC14,Table16[Team 2],EB$3)</f>
        <v>0</v>
      </c>
      <c r="EC14" s="19">
        <f>SUMIFS(Table16[Team 2 Goals],Table16[Team 2],$BC14,Table16[Team 1],EC$3)+SUMIFS(Table16[Team 1 Goals],Table16[Team 1],$BC14,Table16[Team 2],EC$3)</f>
        <v>0</v>
      </c>
      <c r="ED14" s="19">
        <f>SUMIFS(Table16[Team 2 Goals],Table16[Team 2],$BC14,Table16[Team 1],ED$3)+SUMIFS(Table16[Team 1 Goals],Table16[Team 1],$BC14,Table16[Team 2],ED$3)</f>
        <v>0</v>
      </c>
      <c r="EE14" s="19">
        <f>SUMIFS(Table16[Team 2 Goals],Table16[Team 2],$BC14,Table16[Team 1],EE$3)+SUMIFS(Table16[Team 1 Goals],Table16[Team 1],$BC14,Table16[Team 2],EE$3)</f>
        <v>0</v>
      </c>
      <c r="EF14" s="19">
        <f>SUMIFS(Table16[Team 2 Goals],Table16[Team 2],$BC14,Table16[Team 1],EF$3)+SUMIFS(Table16[Team 1 Goals],Table16[Team 1],$BC14,Table16[Team 2],EF$3)</f>
        <v>0</v>
      </c>
      <c r="EG14" s="19">
        <f>SUMIFS(Table16[Team 2 Goals],Table16[Team 2],$BC14,Table16[Team 1],EG$3)+SUMIFS(Table16[Team 1 Goals],Table16[Team 1],$BC14,Table16[Team 2],EG$3)</f>
        <v>0</v>
      </c>
      <c r="EH14" s="19">
        <f>SUMIFS(Table16[Team 2 Goals],Table16[Team 2],$BC14,Table16[Team 1],EH$3)+SUMIFS(Table16[Team 1 Goals],Table16[Team 1],$BC14,Table16[Team 2],EH$3)</f>
        <v>0</v>
      </c>
      <c r="EI14" s="19">
        <f>SUMIFS(Table16[Team 2 Goals],Table16[Team 2],$BC14,Table16[Team 1],EI$3)+SUMIFS(Table16[Team 1 Goals],Table16[Team 1],$BC14,Table16[Team 2],EI$3)</f>
        <v>0</v>
      </c>
      <c r="EJ14" s="19">
        <f>SUMIFS(Table16[Team 2 Goals],Table16[Team 2],$BC14,Table16[Team 1],EJ$3)+SUMIFS(Table16[Team 1 Goals],Table16[Team 1],$BC14,Table16[Team 2],EJ$3)</f>
        <v>0</v>
      </c>
      <c r="EK14" s="19">
        <f>SUMIFS(Table16[Team 2 Goals],Table16[Team 2],$BC14,Table16[Team 1],EK$3)+SUMIFS(Table16[Team 1 Goals],Table16[Team 1],$BC14,Table16[Team 2],EK$3)</f>
        <v>0</v>
      </c>
      <c r="EL14" s="19">
        <f>SUMIFS(Table16[Team 2 Goals],Table16[Team 2],$BC14,Table16[Team 1],EL$3)+SUMIFS(Table16[Team 1 Goals],Table16[Team 1],$BC14,Table16[Team 2],EL$3)</f>
        <v>0</v>
      </c>
      <c r="EM14" s="19">
        <f>SUMIFS(Table16[Team 2 Goals],Table16[Team 2],$BC14,Table16[Team 1],EM$3)+SUMIFS(Table16[Team 1 Goals],Table16[Team 1],$BC14,Table16[Team 2],EM$3)</f>
        <v>0</v>
      </c>
      <c r="EN14" s="19">
        <f>SUMIFS(Table16[Team 2 Goals],Table16[Team 2],$BC14,Table16[Team 1],EN$3)+SUMIFS(Table16[Team 1 Goals],Table16[Team 1],$BC14,Table16[Team 2],EN$3)</f>
        <v>0</v>
      </c>
      <c r="EO14" s="19">
        <f>SUMIFS(Table16[Team 2 Goals],Table16[Team 2],$BC14,Table16[Team 1],EO$3)+SUMIFS(Table16[Team 1 Goals],Table16[Team 1],$BC14,Table16[Team 2],EO$3)</f>
        <v>0</v>
      </c>
      <c r="EP14" s="19">
        <f>SUMIFS(Table16[Team 2 Goals],Table16[Team 2],$BC14,Table16[Team 1],EP$3)+SUMIFS(Table16[Team 1 Goals],Table16[Team 1],$BC14,Table16[Team 2],EP$3)</f>
        <v>0</v>
      </c>
      <c r="EQ14" s="19">
        <f>SUMIFS(Table16[Team 2 Goals],Table16[Team 2],$BC14,Table16[Team 1],EQ$3)+SUMIFS(Table16[Team 1 Goals],Table16[Team 1],$BC14,Table16[Team 2],EQ$3)</f>
        <v>0</v>
      </c>
      <c r="ER14" s="19">
        <f>SUMIFS(Table16[Team 2 Goals],Table16[Team 2],$BC14,Table16[Team 1],ER$3)+SUMIFS(Table16[Team 1 Goals],Table16[Team 1],$BC14,Table16[Team 2],ER$3)</f>
        <v>0</v>
      </c>
      <c r="ES14" s="19">
        <f>SUMIFS(Table16[Team 2 Goals],Table16[Team 2],$BC14,Table16[Team 1],ES$3)+SUMIFS(Table16[Team 1 Goals],Table16[Team 1],$BC14,Table16[Team 2],ES$3)</f>
        <v>0</v>
      </c>
      <c r="ET14" s="19">
        <f>SUMIFS(Table16[Team 2 Goals],Table16[Team 2],$BC14,Table16[Team 1],ET$3)+SUMIFS(Table16[Team 1 Goals],Table16[Team 1],$BC14,Table16[Team 2],ET$3)</f>
        <v>0</v>
      </c>
      <c r="EU14" s="19">
        <f>SUMIFS(Table16[Team 2 Goals],Table16[Team 2],$BC14,Table16[Team 1],EU$3)+SUMIFS(Table16[Team 1 Goals],Table16[Team 1],$BC14,Table16[Team 2],EU$3)</f>
        <v>0</v>
      </c>
      <c r="EV14" s="19">
        <f>SUMIFS(Table16[Team 2 Goals],Table16[Team 2],$BC14,Table16[Team 1],EV$3)+SUMIFS(Table16[Team 1 Goals],Table16[Team 1],$BC14,Table16[Team 2],EV$3)</f>
        <v>0</v>
      </c>
      <c r="EW14" s="19">
        <f>SUMIFS(Table16[Team 2 Goals],Table16[Team 2],$BC14,Table16[Team 1],EW$3)+SUMIFS(Table16[Team 1 Goals],Table16[Team 1],$BC14,Table16[Team 2],EW$3)</f>
        <v>0</v>
      </c>
      <c r="EX14" s="19">
        <f>SUMIFS(Table16[Team 2 Goals],Table16[Team 2],$BC14,Table16[Team 1],EX$3)+SUMIFS(Table16[Team 1 Goals],Table16[Team 1],$BC14,Table16[Team 2],EX$3)</f>
        <v>0</v>
      </c>
      <c r="EY14" s="19">
        <f>SUMIFS(Table16[Team 2 Goals],Table16[Team 2],$BC14,Table16[Team 1],EY$3)+SUMIFS(Table16[Team 1 Goals],Table16[Team 1],$BC14,Table16[Team 2],EY$3)</f>
        <v>0</v>
      </c>
      <c r="FA14" s="72"/>
      <c r="FB14" s="72"/>
    </row>
    <row r="15" spans="1:159" s="17" customFormat="1" ht="30" customHeight="1" thickBot="1" x14ac:dyDescent="0.3">
      <c r="A15" s="70"/>
      <c r="B15" s="5">
        <v>12</v>
      </c>
      <c r="C15" s="5" t="s">
        <v>121</v>
      </c>
      <c r="D15" s="28">
        <v>44888</v>
      </c>
      <c r="E15" s="5" t="s">
        <v>12</v>
      </c>
      <c r="F15" s="29">
        <v>0.54166666666666663</v>
      </c>
      <c r="G15" s="30">
        <f t="shared" si="0"/>
        <v>44888.083333333328</v>
      </c>
      <c r="H15" s="5" t="s">
        <v>24</v>
      </c>
      <c r="I15" s="67"/>
      <c r="J15" s="5" t="str">
        <f>IF(Table16[[#This Row],[SCORE]]="","",IF(O15=P15,"Draw",IF(O15&gt;P15,K15,L15)))</f>
        <v/>
      </c>
      <c r="K15" s="17" t="str">
        <f>IF(Table16[[#This Row],[TEAMS]]="","",LEFT(H15,FIND(" -",H15,1)-1))</f>
        <v>Morocco</v>
      </c>
      <c r="L15" s="17" t="str">
        <f>IF(Table16[[#This Row],[TEAMS]]="","",MID(H15,FIND("-",H15,1)+2,LEN(H15)-FIND("-",H15,1)+2))</f>
        <v>Croatia</v>
      </c>
      <c r="M15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15" s="17" t="str">
        <f>IF(Table16[[#This Row],[Winner]]=Table16[[#This Row],[Team 1]],Table16[[#This Row],[Team 2]],IF(Table16[[#This Row],[Winner]]=Table16[[#This Row],[Team 2]],Table16[[#This Row],[Team 1]],""))</f>
        <v/>
      </c>
      <c r="O15" s="17" t="str">
        <f>IF(Table16[[#This Row],[SCORE]]="","",LEFT(I15,FIND(":",I15,1)-1)*1)</f>
        <v/>
      </c>
      <c r="P15" s="17" t="str">
        <f>IF(Table16[[#This Row],[SCORE]]="","",MID(I15,FIND(":",I15,1)+1,LEN(I15)-FIND(":",I15,1)+1)*1)</f>
        <v/>
      </c>
      <c r="Q15" s="17" t="str">
        <f>IF(OR(Table16[[#This Row],[Team 1 Goals]]="",Table16[[#This Row],[Team 2 Goals]]=""),"",Table16[[#This Row],[Team 1 Goals]]-Table16[[#This Row],[Team 2 Goals]])</f>
        <v/>
      </c>
      <c r="R15" s="17" t="str">
        <f>IF(OR(Table16[[#This Row],[Team 1 Goals]]="",Table16[[#This Row],[Team 2 Goals]]=""),"",Table16[[#This Row],[Team 2 Goals]]-Table16[[#This Row],[Team 1 Goals]])</f>
        <v/>
      </c>
      <c r="S15" s="17" t="str">
        <f>IF(Table16[[#This Row],[SCORE]]="","",IF(Table16[[#This Row],[WINNER / RESULT]]="Draw",1,IF(Table16[[#This Row],[WINNER / RESULT]]=Table16[[#This Row],[Team 1]],3,0)))</f>
        <v/>
      </c>
      <c r="T15" s="17" t="str">
        <f>IF(Table16[[#This Row],[SCORE]]="","",IF(Table16[[#This Row],[WINNER / RESULT]]="Draw",1,IF(Table16[[#This Row],[WINNER / RESULT]]=Table16[[#This Row],[Team 2]],3,0)))</f>
        <v/>
      </c>
      <c r="Z15" s="4" t="s">
        <v>20</v>
      </c>
      <c r="AA15" s="51">
        <v>4</v>
      </c>
      <c r="AB15" s="52" t="str">
        <f ca="1">IFERROR(INDEX(AJ:AJ,MATCH("4"&amp;Z15,AT:AT,0),1),"")</f>
        <v>Wales</v>
      </c>
      <c r="AC15" s="52" t="str">
        <f ca="1">IF(AB15="","",VLOOKUP(AB15,AJ:AO,2,FALSE)&amp;"-"&amp;VLOOKUP(AB15,AJ:AO,3,FALSE)&amp;"-"&amp;VLOOKUP(AB15,AJ:AO,4,FALSE))</f>
        <v>0-0-0</v>
      </c>
      <c r="AD15" s="52">
        <f ca="1">IF(AB15="","",VLOOKUP(AB15,AJ:AQ,8,FALSE))</f>
        <v>0</v>
      </c>
      <c r="AE15" s="53">
        <f ca="1">IF(AB15="","",VLOOKUP(AB15,AJ:AT,5,FALSE))</f>
        <v>0</v>
      </c>
      <c r="AI15" s="17" t="s">
        <v>21</v>
      </c>
      <c r="AJ15" s="17" t="s">
        <v>87</v>
      </c>
      <c r="AK15" s="17">
        <f>COUNTIF(Table16[Winner],AJ15)</f>
        <v>0</v>
      </c>
      <c r="AL15" s="17">
        <f>COUNTIFS(Table16[Team 2],AJ15,Table16[WINNER / RESULT],"Draw")+COUNTIFS(Table16[Team 1],AJ15,Table16[WINNER / RESULT],"Draw")</f>
        <v>0</v>
      </c>
      <c r="AM15" s="17">
        <f>COUNTIF(Table16[Loser],AJ15)</f>
        <v>0</v>
      </c>
      <c r="AN15" s="17">
        <f>AL15+(3*AK15)</f>
        <v>0</v>
      </c>
      <c r="AO15" s="17">
        <f>SUMIFS(Table16[Team 1 Goals],Table16[Team 1],AJ15)+SUMIFS(Table16[Team 2 Goals],Table16[Team 2],AJ15)</f>
        <v>0</v>
      </c>
      <c r="AP15" s="17">
        <f>SUMIFS(Table16[Team 2 Goals],Table16[Team 1],AJ15)+SUMIFS(Table16[Team 1 Goals],Table16[Team 2],AJ15)</f>
        <v>0</v>
      </c>
      <c r="AQ15" s="17">
        <f>AO15-AP15</f>
        <v>0</v>
      </c>
      <c r="AR15" s="17">
        <f ca="1">RANK(BA15,$BA$14:$BA$17,1)</f>
        <v>2</v>
      </c>
      <c r="AS15" s="17" t="str">
        <f t="shared" si="1"/>
        <v/>
      </c>
      <c r="AT15" s="17" t="str">
        <f ca="1">IF(AS15="",AR15&amp;AI15,AS15&amp;AI15)</f>
        <v>2C</v>
      </c>
      <c r="AU15" s="17">
        <f>RANK(AN15,AN14:AN17)+(RANK(AQ15,AQ14:AQ17)/10)+(RANK(AO15,AO14:AO17)/100)</f>
        <v>1.1100000000000001</v>
      </c>
      <c r="AV15" s="17">
        <f>RANK(AU15,$AU$14:$AU$17,1)</f>
        <v>1</v>
      </c>
      <c r="AW15" s="17" cm="1">
        <f t="array" aca="1" ref="AW15" ca="1">SUMPRODUCT((OFFSET($BD$3:$CI$3,MATCH($AJ15,$BC$4:$BC$35,0),0))*((IF($AV16=$AV15,$BD$3:$CI$3=$AJ16,0))+(IF($AV17=$AV15,$BD$3:$CI$3=$AJ17,0))+(IF($AV14=$AV15,$BD$3:$CI$3=$AJ14,0))))</f>
        <v>0</v>
      </c>
      <c r="AX15" s="17" cm="1">
        <f t="array" aca="1" ref="AX15" ca="1">SUMPRODUCT((OFFSET($CL$3:$DQ$3,MATCH($AJ15,$CK$4:$CK$35,0),0))*((IF($AV16=$AV15,$CL$3:$DQ$3=$AJ16,0))+(IF($AV17=$AV15,$CL$3:$DQ$3=$AJ17,0))+(IF($AV14=$AV15,$CL$3:$DQ$3=$AJ14,0))))</f>
        <v>0</v>
      </c>
      <c r="AY15" s="17" cm="1">
        <f t="array" aca="1" ref="AY15" ca="1">SUMPRODUCT((OFFSET($DT$3:$EY$3,MATCH($AJ15,$DS$4:$DS$35,0),0))*((IF($AV16=$AV15,$DT$3:$EY$3=$AJ16,0))+(IF($AV17=$AV15,$DT$3:$EY$3=$AJ17,0))+(IF($AV14=$AV15,$DT$3:$EY$3=$AJ14,0))))</f>
        <v>0</v>
      </c>
      <c r="AZ15" s="17">
        <f ca="1">(AW15/1000)+(AX15/10000)+(AY15/100000)+(ROW(AY16)/10000000)</f>
        <v>1.5999999999999999E-6</v>
      </c>
      <c r="BA15" s="17">
        <f ca="1">+AU15-AZ15</f>
        <v>1.1099984000000001</v>
      </c>
      <c r="BC15" s="17" t="s">
        <v>89</v>
      </c>
      <c r="BD15" s="19">
        <f>SUMIFS(Table16[Team 2 Points],Table16[Team 2],$BC15,Table16[Team 1],BD$3)+SUMIFS(Table16[Team 1 Points],Table16[Team 1],$BC15,Table16[Team 2],BD$3)</f>
        <v>0</v>
      </c>
      <c r="BE15" s="19">
        <f>SUMIFS(Table16[Team 2 Points],Table16[Team 2],$BC15,Table16[Team 1],BE$3)+SUMIFS(Table16[Team 1 Points],Table16[Team 1],$BC15,Table16[Team 2],BE$3)</f>
        <v>0</v>
      </c>
      <c r="BF15" s="19">
        <f>SUMIFS(Table16[Team 2 Points],Table16[Team 2],$BC15,Table16[Team 1],BF$3)+SUMIFS(Table16[Team 1 Points],Table16[Team 1],$BC15,Table16[Team 2],BF$3)</f>
        <v>0</v>
      </c>
      <c r="BG15" s="19">
        <f>SUMIFS(Table16[Team 2 Points],Table16[Team 2],$BC15,Table16[Team 1],BG$3)+SUMIFS(Table16[Team 1 Points],Table16[Team 1],$BC15,Table16[Team 2],BG$3)</f>
        <v>0</v>
      </c>
      <c r="BH15" s="19">
        <f>SUMIFS(Table16[Team 2 Points],Table16[Team 2],$BC15,Table16[Team 1],BH$3)+SUMIFS(Table16[Team 1 Points],Table16[Team 1],$BC15,Table16[Team 2],BH$3)</f>
        <v>0</v>
      </c>
      <c r="BI15" s="19">
        <f>SUMIFS(Table16[Team 2 Points],Table16[Team 2],$BC15,Table16[Team 1],BI$3)+SUMIFS(Table16[Team 1 Points],Table16[Team 1],$BC15,Table16[Team 2],BI$3)</f>
        <v>0</v>
      </c>
      <c r="BJ15" s="19">
        <f>SUMIFS(Table16[Team 2 Points],Table16[Team 2],$BC15,Table16[Team 1],BJ$3)+SUMIFS(Table16[Team 1 Points],Table16[Team 1],$BC15,Table16[Team 2],BJ$3)</f>
        <v>0</v>
      </c>
      <c r="BK15" s="19">
        <f>SUMIFS(Table16[Team 2 Points],Table16[Team 2],$BC15,Table16[Team 1],BK$3)+SUMIFS(Table16[Team 1 Points],Table16[Team 1],$BC15,Table16[Team 2],BK$3)</f>
        <v>0</v>
      </c>
      <c r="BL15" s="19">
        <f>SUMIFS(Table16[Team 2 Points],Table16[Team 2],$BC15,Table16[Team 1],BL$3)+SUMIFS(Table16[Team 1 Points],Table16[Team 1],$BC15,Table16[Team 2],BL$3)</f>
        <v>0</v>
      </c>
      <c r="BM15" s="19">
        <f>SUMIFS(Table16[Team 2 Points],Table16[Team 2],$BC15,Table16[Team 1],BM$3)+SUMIFS(Table16[Team 1 Points],Table16[Team 1],$BC15,Table16[Team 2],BM$3)</f>
        <v>0</v>
      </c>
      <c r="BN15" s="19">
        <f>SUMIFS(Table16[Team 2 Points],Table16[Team 2],$BC15,Table16[Team 1],BN$3)+SUMIFS(Table16[Team 1 Points],Table16[Team 1],$BC15,Table16[Team 2],BN$3)</f>
        <v>0</v>
      </c>
      <c r="BO15" s="19">
        <f>SUMIFS(Table16[Team 2 Points],Table16[Team 2],$BC15,Table16[Team 1],BO$3)+SUMIFS(Table16[Team 1 Points],Table16[Team 1],$BC15,Table16[Team 2],BO$3)</f>
        <v>0</v>
      </c>
      <c r="BP15" s="19">
        <f>SUMIFS(Table16[Team 2 Points],Table16[Team 2],$BC15,Table16[Team 1],BP$3)+SUMIFS(Table16[Team 1 Points],Table16[Team 1],$BC15,Table16[Team 2],BP$3)</f>
        <v>0</v>
      </c>
      <c r="BQ15" s="19">
        <f>SUMIFS(Table16[Team 2 Points],Table16[Team 2],$BC15,Table16[Team 1],BQ$3)+SUMIFS(Table16[Team 1 Points],Table16[Team 1],$BC15,Table16[Team 2],BQ$3)</f>
        <v>0</v>
      </c>
      <c r="BR15" s="19">
        <f>SUMIFS(Table16[Team 2 Points],Table16[Team 2],$BC15,Table16[Team 1],BR$3)+SUMIFS(Table16[Team 1 Points],Table16[Team 1],$BC15,Table16[Team 2],BR$3)</f>
        <v>0</v>
      </c>
      <c r="BS15" s="19">
        <f>SUMIFS(Table16[Team 2 Points],Table16[Team 2],$BC15,Table16[Team 1],BS$3)+SUMIFS(Table16[Team 1 Points],Table16[Team 1],$BC15,Table16[Team 2],BS$3)</f>
        <v>0</v>
      </c>
      <c r="BT15" s="19">
        <f>SUMIFS(Table16[Team 2 Points],Table16[Team 2],$BC15,Table16[Team 1],BT$3)+SUMIFS(Table16[Team 1 Points],Table16[Team 1],$BC15,Table16[Team 2],BT$3)</f>
        <v>0</v>
      </c>
      <c r="BU15" s="19">
        <f>SUMIFS(Table16[Team 2 Points],Table16[Team 2],$BC15,Table16[Team 1],BU$3)+SUMIFS(Table16[Team 1 Points],Table16[Team 1],$BC15,Table16[Team 2],BU$3)</f>
        <v>0</v>
      </c>
      <c r="BV15" s="19">
        <f>SUMIFS(Table16[Team 2 Points],Table16[Team 2],$BC15,Table16[Team 1],BV$3)+SUMIFS(Table16[Team 1 Points],Table16[Team 1],$BC15,Table16[Team 2],BV$3)</f>
        <v>0</v>
      </c>
      <c r="BW15" s="19">
        <f>SUMIFS(Table16[Team 2 Points],Table16[Team 2],$BC15,Table16[Team 1],BW$3)+SUMIFS(Table16[Team 1 Points],Table16[Team 1],$BC15,Table16[Team 2],BW$3)</f>
        <v>0</v>
      </c>
      <c r="BX15" s="19">
        <f>SUMIFS(Table16[Team 2 Points],Table16[Team 2],$BC15,Table16[Team 1],BX$3)+SUMIFS(Table16[Team 1 Points],Table16[Team 1],$BC15,Table16[Team 2],BX$3)</f>
        <v>0</v>
      </c>
      <c r="BY15" s="19">
        <f>SUMIFS(Table16[Team 2 Points],Table16[Team 2],$BC15,Table16[Team 1],BY$3)+SUMIFS(Table16[Team 1 Points],Table16[Team 1],$BC15,Table16[Team 2],BY$3)</f>
        <v>0</v>
      </c>
      <c r="BZ15" s="19">
        <f>SUMIFS(Table16[Team 2 Points],Table16[Team 2],$BC15,Table16[Team 1],BZ$3)+SUMIFS(Table16[Team 1 Points],Table16[Team 1],$BC15,Table16[Team 2],BZ$3)</f>
        <v>0</v>
      </c>
      <c r="CA15" s="19">
        <f>SUMIFS(Table16[Team 2 Points],Table16[Team 2],$BC15,Table16[Team 1],CA$3)+SUMIFS(Table16[Team 1 Points],Table16[Team 1],$BC15,Table16[Team 2],CA$3)</f>
        <v>0</v>
      </c>
      <c r="CB15" s="19">
        <f>SUMIFS(Table16[Team 2 Points],Table16[Team 2],$BC15,Table16[Team 1],CB$3)+SUMIFS(Table16[Team 1 Points],Table16[Team 1],$BC15,Table16[Team 2],CB$3)</f>
        <v>0</v>
      </c>
      <c r="CC15" s="19">
        <f>SUMIFS(Table16[Team 2 Points],Table16[Team 2],$BC15,Table16[Team 1],CC$3)+SUMIFS(Table16[Team 1 Points],Table16[Team 1],$BC15,Table16[Team 2],CC$3)</f>
        <v>0</v>
      </c>
      <c r="CD15" s="19">
        <f>SUMIFS(Table16[Team 2 Points],Table16[Team 2],$BC15,Table16[Team 1],CD$3)+SUMIFS(Table16[Team 1 Points],Table16[Team 1],$BC15,Table16[Team 2],CD$3)</f>
        <v>0</v>
      </c>
      <c r="CE15" s="19">
        <f>SUMIFS(Table16[Team 2 Points],Table16[Team 2],$BC15,Table16[Team 1],CE$3)+SUMIFS(Table16[Team 1 Points],Table16[Team 1],$BC15,Table16[Team 2],CE$3)</f>
        <v>0</v>
      </c>
      <c r="CF15" s="19">
        <f>SUMIFS(Table16[Team 2 Points],Table16[Team 2],$BC15,Table16[Team 1],CF$3)+SUMIFS(Table16[Team 1 Points],Table16[Team 1],$BC15,Table16[Team 2],CF$3)</f>
        <v>0</v>
      </c>
      <c r="CG15" s="19">
        <f>SUMIFS(Table16[Team 2 Points],Table16[Team 2],$BC15,Table16[Team 1],CG$3)+SUMIFS(Table16[Team 1 Points],Table16[Team 1],$BC15,Table16[Team 2],CG$3)</f>
        <v>0</v>
      </c>
      <c r="CH15" s="19">
        <f>SUMIFS(Table16[Team 2 Points],Table16[Team 2],$BC15,Table16[Team 1],CH$3)+SUMIFS(Table16[Team 1 Points],Table16[Team 1],$BC15,Table16[Team 2],CH$3)</f>
        <v>0</v>
      </c>
      <c r="CI15" s="19">
        <f>SUMIFS(Table16[Team 2 Points],Table16[Team 2],$BC15,Table16[Team 1],CI$3)+SUMIFS(Table16[Team 1 Points],Table16[Team 1],$BC15,Table16[Team 2],CI$3)</f>
        <v>0</v>
      </c>
      <c r="CK15" s="17" t="s">
        <v>89</v>
      </c>
      <c r="CL15" s="19">
        <f>SUMIFS(Table16[Team 2 GD],Table16[Team 2],$BC15,Table16[Team 1],CL$3)+SUMIFS(Table16[Team 1 GD],Table16[Team 1],$BC15,Table16[Team 2],CL$3)</f>
        <v>0</v>
      </c>
      <c r="CM15" s="19">
        <f>SUMIFS(Table16[Team 2 GD],Table16[Team 2],$BC15,Table16[Team 1],CM$3)+SUMIFS(Table16[Team 1 GD],Table16[Team 1],$BC15,Table16[Team 2],CM$3)</f>
        <v>0</v>
      </c>
      <c r="CN15" s="19">
        <f>SUMIFS(Table16[Team 2 GD],Table16[Team 2],$BC15,Table16[Team 1],CN$3)+SUMIFS(Table16[Team 1 GD],Table16[Team 1],$BC15,Table16[Team 2],CN$3)</f>
        <v>0</v>
      </c>
      <c r="CO15" s="19">
        <f>SUMIFS(Table16[Team 2 GD],Table16[Team 2],$BC15,Table16[Team 1],CO$3)+SUMIFS(Table16[Team 1 GD],Table16[Team 1],$BC15,Table16[Team 2],CO$3)</f>
        <v>0</v>
      </c>
      <c r="CP15" s="19">
        <f>SUMIFS(Table16[Team 2 GD],Table16[Team 2],$BC15,Table16[Team 1],CP$3)+SUMIFS(Table16[Team 1 GD],Table16[Team 1],$BC15,Table16[Team 2],CP$3)</f>
        <v>0</v>
      </c>
      <c r="CQ15" s="19">
        <f>SUMIFS(Table16[Team 2 GD],Table16[Team 2],$BC15,Table16[Team 1],CQ$3)+SUMIFS(Table16[Team 1 GD],Table16[Team 1],$BC15,Table16[Team 2],CQ$3)</f>
        <v>0</v>
      </c>
      <c r="CR15" s="19">
        <f>SUMIFS(Table16[Team 2 GD],Table16[Team 2],$BC15,Table16[Team 1],CR$3)+SUMIFS(Table16[Team 1 GD],Table16[Team 1],$BC15,Table16[Team 2],CR$3)</f>
        <v>0</v>
      </c>
      <c r="CS15" s="19">
        <f>SUMIFS(Table16[Team 2 GD],Table16[Team 2],$BC15,Table16[Team 1],CS$3)+SUMIFS(Table16[Team 1 GD],Table16[Team 1],$BC15,Table16[Team 2],CS$3)</f>
        <v>0</v>
      </c>
      <c r="CT15" s="19">
        <f>SUMIFS(Table16[Team 2 GD],Table16[Team 2],$BC15,Table16[Team 1],CT$3)+SUMIFS(Table16[Team 1 GD],Table16[Team 1],$BC15,Table16[Team 2],CT$3)</f>
        <v>0</v>
      </c>
      <c r="CU15" s="19">
        <f>SUMIFS(Table16[Team 2 GD],Table16[Team 2],$BC15,Table16[Team 1],CU$3)+SUMIFS(Table16[Team 1 GD],Table16[Team 1],$BC15,Table16[Team 2],CU$3)</f>
        <v>0</v>
      </c>
      <c r="CV15" s="19">
        <f>SUMIFS(Table16[Team 2 GD],Table16[Team 2],$BC15,Table16[Team 1],CV$3)+SUMIFS(Table16[Team 1 GD],Table16[Team 1],$BC15,Table16[Team 2],CV$3)</f>
        <v>0</v>
      </c>
      <c r="CW15" s="19">
        <f>SUMIFS(Table16[Team 2 GD],Table16[Team 2],$BC15,Table16[Team 1],CW$3)+SUMIFS(Table16[Team 1 GD],Table16[Team 1],$BC15,Table16[Team 2],CW$3)</f>
        <v>0</v>
      </c>
      <c r="CX15" s="19">
        <f>SUMIFS(Table16[Team 2 GD],Table16[Team 2],$BC15,Table16[Team 1],CX$3)+SUMIFS(Table16[Team 1 GD],Table16[Team 1],$BC15,Table16[Team 2],CX$3)</f>
        <v>0</v>
      </c>
      <c r="CY15" s="19">
        <f>SUMIFS(Table16[Team 2 GD],Table16[Team 2],$BC15,Table16[Team 1],CY$3)+SUMIFS(Table16[Team 1 GD],Table16[Team 1],$BC15,Table16[Team 2],CY$3)</f>
        <v>0</v>
      </c>
      <c r="CZ15" s="19">
        <f>SUMIFS(Table16[Team 2 GD],Table16[Team 2],$BC15,Table16[Team 1],CZ$3)+SUMIFS(Table16[Team 1 GD],Table16[Team 1],$BC15,Table16[Team 2],CZ$3)</f>
        <v>0</v>
      </c>
      <c r="DA15" s="19">
        <f>SUMIFS(Table16[Team 2 GD],Table16[Team 2],$BC15,Table16[Team 1],DA$3)+SUMIFS(Table16[Team 1 GD],Table16[Team 1],$BC15,Table16[Team 2],DA$3)</f>
        <v>0</v>
      </c>
      <c r="DB15" s="19">
        <f>SUMIFS(Table16[Team 2 GD],Table16[Team 2],$BC15,Table16[Team 1],DB$3)+SUMIFS(Table16[Team 1 GD],Table16[Team 1],$BC15,Table16[Team 2],DB$3)</f>
        <v>0</v>
      </c>
      <c r="DC15" s="19">
        <f>SUMIFS(Table16[Team 2 GD],Table16[Team 2],$BC15,Table16[Team 1],DC$3)+SUMIFS(Table16[Team 1 GD],Table16[Team 1],$BC15,Table16[Team 2],DC$3)</f>
        <v>0</v>
      </c>
      <c r="DD15" s="19">
        <f>SUMIFS(Table16[Team 2 GD],Table16[Team 2],$BC15,Table16[Team 1],DD$3)+SUMIFS(Table16[Team 1 GD],Table16[Team 1],$BC15,Table16[Team 2],DD$3)</f>
        <v>0</v>
      </c>
      <c r="DE15" s="19">
        <f>SUMIFS(Table16[Team 2 GD],Table16[Team 2],$BC15,Table16[Team 1],DE$3)+SUMIFS(Table16[Team 1 GD],Table16[Team 1],$BC15,Table16[Team 2],DE$3)</f>
        <v>0</v>
      </c>
      <c r="DF15" s="19">
        <f>SUMIFS(Table16[Team 2 GD],Table16[Team 2],$BC15,Table16[Team 1],DF$3)+SUMIFS(Table16[Team 1 GD],Table16[Team 1],$BC15,Table16[Team 2],DF$3)</f>
        <v>0</v>
      </c>
      <c r="DG15" s="19">
        <f>SUMIFS(Table16[Team 2 GD],Table16[Team 2],$BC15,Table16[Team 1],DG$3)+SUMIFS(Table16[Team 1 GD],Table16[Team 1],$BC15,Table16[Team 2],DG$3)</f>
        <v>0</v>
      </c>
      <c r="DH15" s="19">
        <f>SUMIFS(Table16[Team 2 GD],Table16[Team 2],$BC15,Table16[Team 1],DH$3)+SUMIFS(Table16[Team 1 GD],Table16[Team 1],$BC15,Table16[Team 2],DH$3)</f>
        <v>0</v>
      </c>
      <c r="DI15" s="19">
        <f>SUMIFS(Table16[Team 2 GD],Table16[Team 2],$BC15,Table16[Team 1],DI$3)+SUMIFS(Table16[Team 1 GD],Table16[Team 1],$BC15,Table16[Team 2],DI$3)</f>
        <v>0</v>
      </c>
      <c r="DJ15" s="19">
        <f>SUMIFS(Table16[Team 2 GD],Table16[Team 2],$BC15,Table16[Team 1],DJ$3)+SUMIFS(Table16[Team 1 GD],Table16[Team 1],$BC15,Table16[Team 2],DJ$3)</f>
        <v>0</v>
      </c>
      <c r="DK15" s="19">
        <f>SUMIFS(Table16[Team 2 GD],Table16[Team 2],$BC15,Table16[Team 1],DK$3)+SUMIFS(Table16[Team 1 GD],Table16[Team 1],$BC15,Table16[Team 2],DK$3)</f>
        <v>0</v>
      </c>
      <c r="DL15" s="19">
        <f>SUMIFS(Table16[Team 2 GD],Table16[Team 2],$BC15,Table16[Team 1],DL$3)+SUMIFS(Table16[Team 1 GD],Table16[Team 1],$BC15,Table16[Team 2],DL$3)</f>
        <v>0</v>
      </c>
      <c r="DM15" s="19">
        <f>SUMIFS(Table16[Team 2 GD],Table16[Team 2],$BC15,Table16[Team 1],DM$3)+SUMIFS(Table16[Team 1 GD],Table16[Team 1],$BC15,Table16[Team 2],DM$3)</f>
        <v>0</v>
      </c>
      <c r="DN15" s="19">
        <f>SUMIFS(Table16[Team 2 GD],Table16[Team 2],$BC15,Table16[Team 1],DN$3)+SUMIFS(Table16[Team 1 GD],Table16[Team 1],$BC15,Table16[Team 2],DN$3)</f>
        <v>0</v>
      </c>
      <c r="DO15" s="19">
        <f>SUMIFS(Table16[Team 2 GD],Table16[Team 2],$BC15,Table16[Team 1],DO$3)+SUMIFS(Table16[Team 1 GD],Table16[Team 1],$BC15,Table16[Team 2],DO$3)</f>
        <v>0</v>
      </c>
      <c r="DP15" s="19">
        <f>SUMIFS(Table16[Team 2 GD],Table16[Team 2],$BC15,Table16[Team 1],DP$3)+SUMIFS(Table16[Team 1 GD],Table16[Team 1],$BC15,Table16[Team 2],DP$3)</f>
        <v>0</v>
      </c>
      <c r="DQ15" s="19">
        <f>SUMIFS(Table16[Team 2 GD],Table16[Team 2],$BC15,Table16[Team 1],DQ$3)+SUMIFS(Table16[Team 1 GD],Table16[Team 1],$BC15,Table16[Team 2],DQ$3)</f>
        <v>0</v>
      </c>
      <c r="DS15" s="17" t="s">
        <v>89</v>
      </c>
      <c r="DT15" s="19">
        <f>SUMIFS(Table16[Team 2 Goals],Table16[Team 2],$BC15,Table16[Team 1],DT$3)+SUMIFS(Table16[Team 1 Goals],Table16[Team 1],$BC15,Table16[Team 2],DT$3)</f>
        <v>0</v>
      </c>
      <c r="DU15" s="19">
        <f>SUMIFS(Table16[Team 2 Goals],Table16[Team 2],$BC15,Table16[Team 1],DU$3)+SUMIFS(Table16[Team 1 Goals],Table16[Team 1],$BC15,Table16[Team 2],DU$3)</f>
        <v>0</v>
      </c>
      <c r="DV15" s="19">
        <f>SUMIFS(Table16[Team 2 Goals],Table16[Team 2],$BC15,Table16[Team 1],DV$3)+SUMIFS(Table16[Team 1 Goals],Table16[Team 1],$BC15,Table16[Team 2],DV$3)</f>
        <v>0</v>
      </c>
      <c r="DW15" s="19">
        <f>SUMIFS(Table16[Team 2 Goals],Table16[Team 2],$BC15,Table16[Team 1],DW$3)+SUMIFS(Table16[Team 1 Goals],Table16[Team 1],$BC15,Table16[Team 2],DW$3)</f>
        <v>0</v>
      </c>
      <c r="DX15" s="19">
        <f>SUMIFS(Table16[Team 2 Goals],Table16[Team 2],$BC15,Table16[Team 1],DX$3)+SUMIFS(Table16[Team 1 Goals],Table16[Team 1],$BC15,Table16[Team 2],DX$3)</f>
        <v>0</v>
      </c>
      <c r="DY15" s="19">
        <f>SUMIFS(Table16[Team 2 Goals],Table16[Team 2],$BC15,Table16[Team 1],DY$3)+SUMIFS(Table16[Team 1 Goals],Table16[Team 1],$BC15,Table16[Team 2],DY$3)</f>
        <v>0</v>
      </c>
      <c r="DZ15" s="19">
        <f>SUMIFS(Table16[Team 2 Goals],Table16[Team 2],$BC15,Table16[Team 1],DZ$3)+SUMIFS(Table16[Team 1 Goals],Table16[Team 1],$BC15,Table16[Team 2],DZ$3)</f>
        <v>0</v>
      </c>
      <c r="EA15" s="19">
        <f>SUMIFS(Table16[Team 2 Goals],Table16[Team 2],$BC15,Table16[Team 1],EA$3)+SUMIFS(Table16[Team 1 Goals],Table16[Team 1],$BC15,Table16[Team 2],EA$3)</f>
        <v>0</v>
      </c>
      <c r="EB15" s="19">
        <f>SUMIFS(Table16[Team 2 Goals],Table16[Team 2],$BC15,Table16[Team 1],EB$3)+SUMIFS(Table16[Team 1 Goals],Table16[Team 1],$BC15,Table16[Team 2],EB$3)</f>
        <v>0</v>
      </c>
      <c r="EC15" s="19">
        <f>SUMIFS(Table16[Team 2 Goals],Table16[Team 2],$BC15,Table16[Team 1],EC$3)+SUMIFS(Table16[Team 1 Goals],Table16[Team 1],$BC15,Table16[Team 2],EC$3)</f>
        <v>0</v>
      </c>
      <c r="ED15" s="19">
        <f>SUMIFS(Table16[Team 2 Goals],Table16[Team 2],$BC15,Table16[Team 1],ED$3)+SUMIFS(Table16[Team 1 Goals],Table16[Team 1],$BC15,Table16[Team 2],ED$3)</f>
        <v>0</v>
      </c>
      <c r="EE15" s="19">
        <f>SUMIFS(Table16[Team 2 Goals],Table16[Team 2],$BC15,Table16[Team 1],EE$3)+SUMIFS(Table16[Team 1 Goals],Table16[Team 1],$BC15,Table16[Team 2],EE$3)</f>
        <v>0</v>
      </c>
      <c r="EF15" s="19">
        <f>SUMIFS(Table16[Team 2 Goals],Table16[Team 2],$BC15,Table16[Team 1],EF$3)+SUMIFS(Table16[Team 1 Goals],Table16[Team 1],$BC15,Table16[Team 2],EF$3)</f>
        <v>0</v>
      </c>
      <c r="EG15" s="19">
        <f>SUMIFS(Table16[Team 2 Goals],Table16[Team 2],$BC15,Table16[Team 1],EG$3)+SUMIFS(Table16[Team 1 Goals],Table16[Team 1],$BC15,Table16[Team 2],EG$3)</f>
        <v>0</v>
      </c>
      <c r="EH15" s="19">
        <f>SUMIFS(Table16[Team 2 Goals],Table16[Team 2],$BC15,Table16[Team 1],EH$3)+SUMIFS(Table16[Team 1 Goals],Table16[Team 1],$BC15,Table16[Team 2],EH$3)</f>
        <v>0</v>
      </c>
      <c r="EI15" s="19">
        <f>SUMIFS(Table16[Team 2 Goals],Table16[Team 2],$BC15,Table16[Team 1],EI$3)+SUMIFS(Table16[Team 1 Goals],Table16[Team 1],$BC15,Table16[Team 2],EI$3)</f>
        <v>0</v>
      </c>
      <c r="EJ15" s="19">
        <f>SUMIFS(Table16[Team 2 Goals],Table16[Team 2],$BC15,Table16[Team 1],EJ$3)+SUMIFS(Table16[Team 1 Goals],Table16[Team 1],$BC15,Table16[Team 2],EJ$3)</f>
        <v>0</v>
      </c>
      <c r="EK15" s="19">
        <f>SUMIFS(Table16[Team 2 Goals],Table16[Team 2],$BC15,Table16[Team 1],EK$3)+SUMIFS(Table16[Team 1 Goals],Table16[Team 1],$BC15,Table16[Team 2],EK$3)</f>
        <v>0</v>
      </c>
      <c r="EL15" s="19">
        <f>SUMIFS(Table16[Team 2 Goals],Table16[Team 2],$BC15,Table16[Team 1],EL$3)+SUMIFS(Table16[Team 1 Goals],Table16[Team 1],$BC15,Table16[Team 2],EL$3)</f>
        <v>0</v>
      </c>
      <c r="EM15" s="19">
        <f>SUMIFS(Table16[Team 2 Goals],Table16[Team 2],$BC15,Table16[Team 1],EM$3)+SUMIFS(Table16[Team 1 Goals],Table16[Team 1],$BC15,Table16[Team 2],EM$3)</f>
        <v>0</v>
      </c>
      <c r="EN15" s="19">
        <f>SUMIFS(Table16[Team 2 Goals],Table16[Team 2],$BC15,Table16[Team 1],EN$3)+SUMIFS(Table16[Team 1 Goals],Table16[Team 1],$BC15,Table16[Team 2],EN$3)</f>
        <v>0</v>
      </c>
      <c r="EO15" s="19">
        <f>SUMIFS(Table16[Team 2 Goals],Table16[Team 2],$BC15,Table16[Team 1],EO$3)+SUMIFS(Table16[Team 1 Goals],Table16[Team 1],$BC15,Table16[Team 2],EO$3)</f>
        <v>0</v>
      </c>
      <c r="EP15" s="19">
        <f>SUMIFS(Table16[Team 2 Goals],Table16[Team 2],$BC15,Table16[Team 1],EP$3)+SUMIFS(Table16[Team 1 Goals],Table16[Team 1],$BC15,Table16[Team 2],EP$3)</f>
        <v>0</v>
      </c>
      <c r="EQ15" s="19">
        <f>SUMIFS(Table16[Team 2 Goals],Table16[Team 2],$BC15,Table16[Team 1],EQ$3)+SUMIFS(Table16[Team 1 Goals],Table16[Team 1],$BC15,Table16[Team 2],EQ$3)</f>
        <v>0</v>
      </c>
      <c r="ER15" s="19">
        <f>SUMIFS(Table16[Team 2 Goals],Table16[Team 2],$BC15,Table16[Team 1],ER$3)+SUMIFS(Table16[Team 1 Goals],Table16[Team 1],$BC15,Table16[Team 2],ER$3)</f>
        <v>0</v>
      </c>
      <c r="ES15" s="19">
        <f>SUMIFS(Table16[Team 2 Goals],Table16[Team 2],$BC15,Table16[Team 1],ES$3)+SUMIFS(Table16[Team 1 Goals],Table16[Team 1],$BC15,Table16[Team 2],ES$3)</f>
        <v>0</v>
      </c>
      <c r="ET15" s="19">
        <f>SUMIFS(Table16[Team 2 Goals],Table16[Team 2],$BC15,Table16[Team 1],ET$3)+SUMIFS(Table16[Team 1 Goals],Table16[Team 1],$BC15,Table16[Team 2],ET$3)</f>
        <v>0</v>
      </c>
      <c r="EU15" s="19">
        <f>SUMIFS(Table16[Team 2 Goals],Table16[Team 2],$BC15,Table16[Team 1],EU$3)+SUMIFS(Table16[Team 1 Goals],Table16[Team 1],$BC15,Table16[Team 2],EU$3)</f>
        <v>0</v>
      </c>
      <c r="EV15" s="19">
        <f>SUMIFS(Table16[Team 2 Goals],Table16[Team 2],$BC15,Table16[Team 1],EV$3)+SUMIFS(Table16[Team 1 Goals],Table16[Team 1],$BC15,Table16[Team 2],EV$3)</f>
        <v>0</v>
      </c>
      <c r="EW15" s="19">
        <f>SUMIFS(Table16[Team 2 Goals],Table16[Team 2],$BC15,Table16[Team 1],EW$3)+SUMIFS(Table16[Team 1 Goals],Table16[Team 1],$BC15,Table16[Team 2],EW$3)</f>
        <v>0</v>
      </c>
      <c r="EX15" s="19">
        <f>SUMIFS(Table16[Team 2 Goals],Table16[Team 2],$BC15,Table16[Team 1],EX$3)+SUMIFS(Table16[Team 1 Goals],Table16[Team 1],$BC15,Table16[Team 2],EX$3)</f>
        <v>0</v>
      </c>
      <c r="EY15" s="19">
        <f>SUMIFS(Table16[Team 2 Goals],Table16[Team 2],$BC15,Table16[Team 1],EY$3)+SUMIFS(Table16[Team 1 Goals],Table16[Team 1],$BC15,Table16[Team 2],EY$3)</f>
        <v>0</v>
      </c>
      <c r="FA15" s="72"/>
      <c r="FB15" s="72"/>
    </row>
    <row r="16" spans="1:159" s="17" customFormat="1" ht="30" customHeight="1" thickBot="1" x14ac:dyDescent="0.3">
      <c r="A16" s="70"/>
      <c r="B16" s="5">
        <v>13</v>
      </c>
      <c r="C16" s="5" t="s">
        <v>122</v>
      </c>
      <c r="D16" s="28">
        <v>44889</v>
      </c>
      <c r="E16" s="5" t="s">
        <v>18</v>
      </c>
      <c r="F16" s="29">
        <v>0.54166666666666663</v>
      </c>
      <c r="G16" s="30">
        <f t="shared" si="0"/>
        <v>44889.083333333328</v>
      </c>
      <c r="H16" s="5" t="s">
        <v>30</v>
      </c>
      <c r="I16" s="67"/>
      <c r="J16" s="5" t="str">
        <f>IF(Table16[[#This Row],[SCORE]]="","",IF(O16=P16,"Draw",IF(O16&gt;P16,K16,L16)))</f>
        <v/>
      </c>
      <c r="K16" s="17" t="str">
        <f>IF(Table16[[#This Row],[TEAMS]]="","",LEFT(H16,FIND(" -",H16,1)-1))</f>
        <v>Switzerland</v>
      </c>
      <c r="L16" s="17" t="str">
        <f>IF(Table16[[#This Row],[TEAMS]]="","",MID(H16,FIND("-",H16,1)+2,LEN(H16)-FIND("-",H16,1)+2))</f>
        <v>Cameroon</v>
      </c>
      <c r="M16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16" s="17" t="str">
        <f>IF(Table16[[#This Row],[Winner]]=Table16[[#This Row],[Team 1]],Table16[[#This Row],[Team 2]],IF(Table16[[#This Row],[Winner]]=Table16[[#This Row],[Team 2]],Table16[[#This Row],[Team 1]],""))</f>
        <v/>
      </c>
      <c r="O16" s="17" t="str">
        <f>IF(Table16[[#This Row],[SCORE]]="","",LEFT(I16,FIND(":",I16,1)-1)*1)</f>
        <v/>
      </c>
      <c r="P16" s="17" t="str">
        <f>IF(Table16[[#This Row],[SCORE]]="","",MID(I16,FIND(":",I16,1)+1,LEN(I16)-FIND(":",I16,1)+1)*1)</f>
        <v/>
      </c>
      <c r="Q16" s="17" t="str">
        <f>IF(OR(Table16[[#This Row],[Team 1 Goals]]="",Table16[[#This Row],[Team 2 Goals]]=""),"",Table16[[#This Row],[Team 1 Goals]]-Table16[[#This Row],[Team 2 Goals]])</f>
        <v/>
      </c>
      <c r="R16" s="17" t="str">
        <f>IF(OR(Table16[[#This Row],[Team 1 Goals]]="",Table16[[#This Row],[Team 2 Goals]]=""),"",Table16[[#This Row],[Team 2 Goals]]-Table16[[#This Row],[Team 1 Goals]])</f>
        <v/>
      </c>
      <c r="S16" s="17" t="str">
        <f>IF(Table16[[#This Row],[SCORE]]="","",IF(Table16[[#This Row],[WINNER / RESULT]]="Draw",1,IF(Table16[[#This Row],[WINNER / RESULT]]=Table16[[#This Row],[Team 1]],3,0)))</f>
        <v/>
      </c>
      <c r="T16" s="17" t="str">
        <f>IF(Table16[[#This Row],[SCORE]]="","",IF(Table16[[#This Row],[WINNER / RESULT]]="Draw",1,IF(Table16[[#This Row],[WINNER / RESULT]]=Table16[[#This Row],[Team 2]],3,0)))</f>
        <v/>
      </c>
      <c r="Z16" s="4"/>
      <c r="AI16" s="17" t="s">
        <v>21</v>
      </c>
      <c r="AJ16" s="17" t="s">
        <v>99</v>
      </c>
      <c r="AK16" s="17">
        <f>COUNTIF(Table16[Winner],AJ16)</f>
        <v>0</v>
      </c>
      <c r="AL16" s="17">
        <f>COUNTIFS(Table16[Team 2],AJ16,Table16[WINNER / RESULT],"Draw")+COUNTIFS(Table16[Team 1],AJ16,Table16[WINNER / RESULT],"Draw")</f>
        <v>0</v>
      </c>
      <c r="AM16" s="17">
        <f>COUNTIF(Table16[Loser],AJ16)</f>
        <v>0</v>
      </c>
      <c r="AN16" s="17">
        <f>AL16+(3*AK16)</f>
        <v>0</v>
      </c>
      <c r="AO16" s="17">
        <f>SUMIFS(Table16[Team 1 Goals],Table16[Team 1],AJ16)+SUMIFS(Table16[Team 2 Goals],Table16[Team 2],AJ16)</f>
        <v>0</v>
      </c>
      <c r="AP16" s="17">
        <f>SUMIFS(Table16[Team 2 Goals],Table16[Team 1],AJ16)+SUMIFS(Table16[Team 1 Goals],Table16[Team 2],AJ16)</f>
        <v>0</v>
      </c>
      <c r="AQ16" s="17">
        <f>AO16-AP16</f>
        <v>0</v>
      </c>
      <c r="AR16" s="17">
        <f ca="1">RANK(BA16,$BA$14:$BA$17,1)</f>
        <v>3</v>
      </c>
      <c r="AS16" s="17" t="str">
        <f t="shared" si="1"/>
        <v/>
      </c>
      <c r="AT16" s="17" t="str">
        <f ca="1">IF(AS16="",AR16&amp;AI16,AS16&amp;AI16)</f>
        <v>3C</v>
      </c>
      <c r="AU16" s="17">
        <f>RANK(AN16,AN14:AN17)+(RANK(AQ16,AQ14:AQ17)/10)+(RANK(AO16,AO14:AO17)/100)</f>
        <v>1.1100000000000001</v>
      </c>
      <c r="AV16" s="17">
        <f>RANK(AU16,$AU$14:$AU$17,1)</f>
        <v>1</v>
      </c>
      <c r="AW16" s="17" cm="1">
        <f t="array" aca="1" ref="AW16" ca="1">SUMPRODUCT((OFFSET($BD$3:$CI$3,MATCH($AJ16,$BC$4:$BC$35,0),0))*((IF($AV14=$AV16,$BD$3:$CI$3=$AJ14,0))+(IF($AV17=$AV16,$BD$3:$CI$3=$AJ17,0))+(IF($AV15=$AV16,$BD$3:$CI$3=$AJ15,0))))</f>
        <v>0</v>
      </c>
      <c r="AX16" s="17" cm="1">
        <f t="array" aca="1" ref="AX16" ca="1">SUMPRODUCT((OFFSET($CL$3:$DQ$3,MATCH($AJ16,$CK$4:$CK$35,0),0))*((IF($AV14=$AV16,$CL$3:$DQ$3=$AJ14,0))+(IF($AV17=$AV16,$CL$3:$DQ$3=$AJ17,0))+(IF($AV15=$AV16,$CL$3:$DQ$3=$AJ15,0))))</f>
        <v>0</v>
      </c>
      <c r="AY16" s="17" cm="1">
        <f t="array" aca="1" ref="AY16" ca="1">SUMPRODUCT((OFFSET($DT$3:$EY$3,MATCH($AJ16,$DS$4:$DS$35,0),0))*((IF($AV14=$AV16,$DT$3:$EY$3=$AJ14,0))+(IF($AV17=$AV16,$DT$3:$EY$3=$AJ17,0))+(IF($AV15=$AV16,$DT$3:$EY$3=$AJ15,0))))</f>
        <v>0</v>
      </c>
      <c r="AZ16" s="17">
        <f ca="1">(AW16/1000)+(AX16/10000)+(AY16/100000)+(ROW(AY15)/10000000)</f>
        <v>1.5E-6</v>
      </c>
      <c r="BA16" s="17">
        <f ca="1">+AU16-AZ16</f>
        <v>1.1099985000000001</v>
      </c>
      <c r="BC16" s="17" t="s">
        <v>91</v>
      </c>
      <c r="BD16" s="19">
        <f>SUMIFS(Table16[Team 2 Points],Table16[Team 2],$BC16,Table16[Team 1],BD$3)+SUMIFS(Table16[Team 1 Points],Table16[Team 1],$BC16,Table16[Team 2],BD$3)</f>
        <v>0</v>
      </c>
      <c r="BE16" s="19">
        <f>SUMIFS(Table16[Team 2 Points],Table16[Team 2],$BC16,Table16[Team 1],BE$3)+SUMIFS(Table16[Team 1 Points],Table16[Team 1],$BC16,Table16[Team 2],BE$3)</f>
        <v>0</v>
      </c>
      <c r="BF16" s="19">
        <f>SUMIFS(Table16[Team 2 Points],Table16[Team 2],$BC16,Table16[Team 1],BF$3)+SUMIFS(Table16[Team 1 Points],Table16[Team 1],$BC16,Table16[Team 2],BF$3)</f>
        <v>0</v>
      </c>
      <c r="BG16" s="19">
        <f>SUMIFS(Table16[Team 2 Points],Table16[Team 2],$BC16,Table16[Team 1],BG$3)+SUMIFS(Table16[Team 1 Points],Table16[Team 1],$BC16,Table16[Team 2],BG$3)</f>
        <v>0</v>
      </c>
      <c r="BH16" s="19">
        <f>SUMIFS(Table16[Team 2 Points],Table16[Team 2],$BC16,Table16[Team 1],BH$3)+SUMIFS(Table16[Team 1 Points],Table16[Team 1],$BC16,Table16[Team 2],BH$3)</f>
        <v>0</v>
      </c>
      <c r="BI16" s="19">
        <f>SUMIFS(Table16[Team 2 Points],Table16[Team 2],$BC16,Table16[Team 1],BI$3)+SUMIFS(Table16[Team 1 Points],Table16[Team 1],$BC16,Table16[Team 2],BI$3)</f>
        <v>0</v>
      </c>
      <c r="BJ16" s="19">
        <f>SUMIFS(Table16[Team 2 Points],Table16[Team 2],$BC16,Table16[Team 1],BJ$3)+SUMIFS(Table16[Team 1 Points],Table16[Team 1],$BC16,Table16[Team 2],BJ$3)</f>
        <v>0</v>
      </c>
      <c r="BK16" s="19">
        <f>SUMIFS(Table16[Team 2 Points],Table16[Team 2],$BC16,Table16[Team 1],BK$3)+SUMIFS(Table16[Team 1 Points],Table16[Team 1],$BC16,Table16[Team 2],BK$3)</f>
        <v>0</v>
      </c>
      <c r="BL16" s="19">
        <f>SUMIFS(Table16[Team 2 Points],Table16[Team 2],$BC16,Table16[Team 1],BL$3)+SUMIFS(Table16[Team 1 Points],Table16[Team 1],$BC16,Table16[Team 2],BL$3)</f>
        <v>0</v>
      </c>
      <c r="BM16" s="19">
        <f>SUMIFS(Table16[Team 2 Points],Table16[Team 2],$BC16,Table16[Team 1],BM$3)+SUMIFS(Table16[Team 1 Points],Table16[Team 1],$BC16,Table16[Team 2],BM$3)</f>
        <v>0</v>
      </c>
      <c r="BN16" s="19">
        <f>SUMIFS(Table16[Team 2 Points],Table16[Team 2],$BC16,Table16[Team 1],BN$3)+SUMIFS(Table16[Team 1 Points],Table16[Team 1],$BC16,Table16[Team 2],BN$3)</f>
        <v>0</v>
      </c>
      <c r="BO16" s="19">
        <f>SUMIFS(Table16[Team 2 Points],Table16[Team 2],$BC16,Table16[Team 1],BO$3)+SUMIFS(Table16[Team 1 Points],Table16[Team 1],$BC16,Table16[Team 2],BO$3)</f>
        <v>0</v>
      </c>
      <c r="BP16" s="19">
        <f>SUMIFS(Table16[Team 2 Points],Table16[Team 2],$BC16,Table16[Team 1],BP$3)+SUMIFS(Table16[Team 1 Points],Table16[Team 1],$BC16,Table16[Team 2],BP$3)</f>
        <v>0</v>
      </c>
      <c r="BQ16" s="19">
        <f>SUMIFS(Table16[Team 2 Points],Table16[Team 2],$BC16,Table16[Team 1],BQ$3)+SUMIFS(Table16[Team 1 Points],Table16[Team 1],$BC16,Table16[Team 2],BQ$3)</f>
        <v>0</v>
      </c>
      <c r="BR16" s="19">
        <f>SUMIFS(Table16[Team 2 Points],Table16[Team 2],$BC16,Table16[Team 1],BR$3)+SUMIFS(Table16[Team 1 Points],Table16[Team 1],$BC16,Table16[Team 2],BR$3)</f>
        <v>0</v>
      </c>
      <c r="BS16" s="19">
        <f>SUMIFS(Table16[Team 2 Points],Table16[Team 2],$BC16,Table16[Team 1],BS$3)+SUMIFS(Table16[Team 1 Points],Table16[Team 1],$BC16,Table16[Team 2],BS$3)</f>
        <v>0</v>
      </c>
      <c r="BT16" s="19">
        <f>SUMIFS(Table16[Team 2 Points],Table16[Team 2],$BC16,Table16[Team 1],BT$3)+SUMIFS(Table16[Team 1 Points],Table16[Team 1],$BC16,Table16[Team 2],BT$3)</f>
        <v>0</v>
      </c>
      <c r="BU16" s="19">
        <f>SUMIFS(Table16[Team 2 Points],Table16[Team 2],$BC16,Table16[Team 1],BU$3)+SUMIFS(Table16[Team 1 Points],Table16[Team 1],$BC16,Table16[Team 2],BU$3)</f>
        <v>0</v>
      </c>
      <c r="BV16" s="19">
        <f>SUMIFS(Table16[Team 2 Points],Table16[Team 2],$BC16,Table16[Team 1],BV$3)+SUMIFS(Table16[Team 1 Points],Table16[Team 1],$BC16,Table16[Team 2],BV$3)</f>
        <v>0</v>
      </c>
      <c r="BW16" s="19">
        <f>SUMIFS(Table16[Team 2 Points],Table16[Team 2],$BC16,Table16[Team 1],BW$3)+SUMIFS(Table16[Team 1 Points],Table16[Team 1],$BC16,Table16[Team 2],BW$3)</f>
        <v>0</v>
      </c>
      <c r="BX16" s="19">
        <f>SUMIFS(Table16[Team 2 Points],Table16[Team 2],$BC16,Table16[Team 1],BX$3)+SUMIFS(Table16[Team 1 Points],Table16[Team 1],$BC16,Table16[Team 2],BX$3)</f>
        <v>0</v>
      </c>
      <c r="BY16" s="19">
        <f>SUMIFS(Table16[Team 2 Points],Table16[Team 2],$BC16,Table16[Team 1],BY$3)+SUMIFS(Table16[Team 1 Points],Table16[Team 1],$BC16,Table16[Team 2],BY$3)</f>
        <v>0</v>
      </c>
      <c r="BZ16" s="19">
        <f>SUMIFS(Table16[Team 2 Points],Table16[Team 2],$BC16,Table16[Team 1],BZ$3)+SUMIFS(Table16[Team 1 Points],Table16[Team 1],$BC16,Table16[Team 2],BZ$3)</f>
        <v>0</v>
      </c>
      <c r="CA16" s="19">
        <f>SUMIFS(Table16[Team 2 Points],Table16[Team 2],$BC16,Table16[Team 1],CA$3)+SUMIFS(Table16[Team 1 Points],Table16[Team 1],$BC16,Table16[Team 2],CA$3)</f>
        <v>0</v>
      </c>
      <c r="CB16" s="19">
        <f>SUMIFS(Table16[Team 2 Points],Table16[Team 2],$BC16,Table16[Team 1],CB$3)+SUMIFS(Table16[Team 1 Points],Table16[Team 1],$BC16,Table16[Team 2],CB$3)</f>
        <v>0</v>
      </c>
      <c r="CC16" s="19">
        <f>SUMIFS(Table16[Team 2 Points],Table16[Team 2],$BC16,Table16[Team 1],CC$3)+SUMIFS(Table16[Team 1 Points],Table16[Team 1],$BC16,Table16[Team 2],CC$3)</f>
        <v>0</v>
      </c>
      <c r="CD16" s="19">
        <f>SUMIFS(Table16[Team 2 Points],Table16[Team 2],$BC16,Table16[Team 1],CD$3)+SUMIFS(Table16[Team 1 Points],Table16[Team 1],$BC16,Table16[Team 2],CD$3)</f>
        <v>0</v>
      </c>
      <c r="CE16" s="19">
        <f>SUMIFS(Table16[Team 2 Points],Table16[Team 2],$BC16,Table16[Team 1],CE$3)+SUMIFS(Table16[Team 1 Points],Table16[Team 1],$BC16,Table16[Team 2],CE$3)</f>
        <v>0</v>
      </c>
      <c r="CF16" s="19">
        <f>SUMIFS(Table16[Team 2 Points],Table16[Team 2],$BC16,Table16[Team 1],CF$3)+SUMIFS(Table16[Team 1 Points],Table16[Team 1],$BC16,Table16[Team 2],CF$3)</f>
        <v>0</v>
      </c>
      <c r="CG16" s="19">
        <f>SUMIFS(Table16[Team 2 Points],Table16[Team 2],$BC16,Table16[Team 1],CG$3)+SUMIFS(Table16[Team 1 Points],Table16[Team 1],$BC16,Table16[Team 2],CG$3)</f>
        <v>0</v>
      </c>
      <c r="CH16" s="19">
        <f>SUMIFS(Table16[Team 2 Points],Table16[Team 2],$BC16,Table16[Team 1],CH$3)+SUMIFS(Table16[Team 1 Points],Table16[Team 1],$BC16,Table16[Team 2],CH$3)</f>
        <v>0</v>
      </c>
      <c r="CI16" s="19">
        <f>SUMIFS(Table16[Team 2 Points],Table16[Team 2],$BC16,Table16[Team 1],CI$3)+SUMIFS(Table16[Team 1 Points],Table16[Team 1],$BC16,Table16[Team 2],CI$3)</f>
        <v>0</v>
      </c>
      <c r="CK16" s="17" t="s">
        <v>91</v>
      </c>
      <c r="CL16" s="19">
        <f>SUMIFS(Table16[Team 2 GD],Table16[Team 2],$BC16,Table16[Team 1],CL$3)+SUMIFS(Table16[Team 1 GD],Table16[Team 1],$BC16,Table16[Team 2],CL$3)</f>
        <v>0</v>
      </c>
      <c r="CM16" s="19">
        <f>SUMIFS(Table16[Team 2 GD],Table16[Team 2],$BC16,Table16[Team 1],CM$3)+SUMIFS(Table16[Team 1 GD],Table16[Team 1],$BC16,Table16[Team 2],CM$3)</f>
        <v>0</v>
      </c>
      <c r="CN16" s="19">
        <f>SUMIFS(Table16[Team 2 GD],Table16[Team 2],$BC16,Table16[Team 1],CN$3)+SUMIFS(Table16[Team 1 GD],Table16[Team 1],$BC16,Table16[Team 2],CN$3)</f>
        <v>0</v>
      </c>
      <c r="CO16" s="19">
        <f>SUMIFS(Table16[Team 2 GD],Table16[Team 2],$BC16,Table16[Team 1],CO$3)+SUMIFS(Table16[Team 1 GD],Table16[Team 1],$BC16,Table16[Team 2],CO$3)</f>
        <v>0</v>
      </c>
      <c r="CP16" s="19">
        <f>SUMIFS(Table16[Team 2 GD],Table16[Team 2],$BC16,Table16[Team 1],CP$3)+SUMIFS(Table16[Team 1 GD],Table16[Team 1],$BC16,Table16[Team 2],CP$3)</f>
        <v>0</v>
      </c>
      <c r="CQ16" s="19">
        <f>SUMIFS(Table16[Team 2 GD],Table16[Team 2],$BC16,Table16[Team 1],CQ$3)+SUMIFS(Table16[Team 1 GD],Table16[Team 1],$BC16,Table16[Team 2],CQ$3)</f>
        <v>0</v>
      </c>
      <c r="CR16" s="19">
        <f>SUMIFS(Table16[Team 2 GD],Table16[Team 2],$BC16,Table16[Team 1],CR$3)+SUMIFS(Table16[Team 1 GD],Table16[Team 1],$BC16,Table16[Team 2],CR$3)</f>
        <v>0</v>
      </c>
      <c r="CS16" s="19">
        <f>SUMIFS(Table16[Team 2 GD],Table16[Team 2],$BC16,Table16[Team 1],CS$3)+SUMIFS(Table16[Team 1 GD],Table16[Team 1],$BC16,Table16[Team 2],CS$3)</f>
        <v>0</v>
      </c>
      <c r="CT16" s="19">
        <f>SUMIFS(Table16[Team 2 GD],Table16[Team 2],$BC16,Table16[Team 1],CT$3)+SUMIFS(Table16[Team 1 GD],Table16[Team 1],$BC16,Table16[Team 2],CT$3)</f>
        <v>0</v>
      </c>
      <c r="CU16" s="19">
        <f>SUMIFS(Table16[Team 2 GD],Table16[Team 2],$BC16,Table16[Team 1],CU$3)+SUMIFS(Table16[Team 1 GD],Table16[Team 1],$BC16,Table16[Team 2],CU$3)</f>
        <v>0</v>
      </c>
      <c r="CV16" s="19">
        <f>SUMIFS(Table16[Team 2 GD],Table16[Team 2],$BC16,Table16[Team 1],CV$3)+SUMIFS(Table16[Team 1 GD],Table16[Team 1],$BC16,Table16[Team 2],CV$3)</f>
        <v>0</v>
      </c>
      <c r="CW16" s="19">
        <f>SUMIFS(Table16[Team 2 GD],Table16[Team 2],$BC16,Table16[Team 1],CW$3)+SUMIFS(Table16[Team 1 GD],Table16[Team 1],$BC16,Table16[Team 2],CW$3)</f>
        <v>0</v>
      </c>
      <c r="CX16" s="19">
        <f>SUMIFS(Table16[Team 2 GD],Table16[Team 2],$BC16,Table16[Team 1],CX$3)+SUMIFS(Table16[Team 1 GD],Table16[Team 1],$BC16,Table16[Team 2],CX$3)</f>
        <v>0</v>
      </c>
      <c r="CY16" s="19">
        <f>SUMIFS(Table16[Team 2 GD],Table16[Team 2],$BC16,Table16[Team 1],CY$3)+SUMIFS(Table16[Team 1 GD],Table16[Team 1],$BC16,Table16[Team 2],CY$3)</f>
        <v>0</v>
      </c>
      <c r="CZ16" s="19">
        <f>SUMIFS(Table16[Team 2 GD],Table16[Team 2],$BC16,Table16[Team 1],CZ$3)+SUMIFS(Table16[Team 1 GD],Table16[Team 1],$BC16,Table16[Team 2],CZ$3)</f>
        <v>0</v>
      </c>
      <c r="DA16" s="19">
        <f>SUMIFS(Table16[Team 2 GD],Table16[Team 2],$BC16,Table16[Team 1],DA$3)+SUMIFS(Table16[Team 1 GD],Table16[Team 1],$BC16,Table16[Team 2],DA$3)</f>
        <v>0</v>
      </c>
      <c r="DB16" s="19">
        <f>SUMIFS(Table16[Team 2 GD],Table16[Team 2],$BC16,Table16[Team 1],DB$3)+SUMIFS(Table16[Team 1 GD],Table16[Team 1],$BC16,Table16[Team 2],DB$3)</f>
        <v>0</v>
      </c>
      <c r="DC16" s="19">
        <f>SUMIFS(Table16[Team 2 GD],Table16[Team 2],$BC16,Table16[Team 1],DC$3)+SUMIFS(Table16[Team 1 GD],Table16[Team 1],$BC16,Table16[Team 2],DC$3)</f>
        <v>0</v>
      </c>
      <c r="DD16" s="19">
        <f>SUMIFS(Table16[Team 2 GD],Table16[Team 2],$BC16,Table16[Team 1],DD$3)+SUMIFS(Table16[Team 1 GD],Table16[Team 1],$BC16,Table16[Team 2],DD$3)</f>
        <v>0</v>
      </c>
      <c r="DE16" s="19">
        <f>SUMIFS(Table16[Team 2 GD],Table16[Team 2],$BC16,Table16[Team 1],DE$3)+SUMIFS(Table16[Team 1 GD],Table16[Team 1],$BC16,Table16[Team 2],DE$3)</f>
        <v>0</v>
      </c>
      <c r="DF16" s="19">
        <f>SUMIFS(Table16[Team 2 GD],Table16[Team 2],$BC16,Table16[Team 1],DF$3)+SUMIFS(Table16[Team 1 GD],Table16[Team 1],$BC16,Table16[Team 2],DF$3)</f>
        <v>0</v>
      </c>
      <c r="DG16" s="19">
        <f>SUMIFS(Table16[Team 2 GD],Table16[Team 2],$BC16,Table16[Team 1],DG$3)+SUMIFS(Table16[Team 1 GD],Table16[Team 1],$BC16,Table16[Team 2],DG$3)</f>
        <v>0</v>
      </c>
      <c r="DH16" s="19">
        <f>SUMIFS(Table16[Team 2 GD],Table16[Team 2],$BC16,Table16[Team 1],DH$3)+SUMIFS(Table16[Team 1 GD],Table16[Team 1],$BC16,Table16[Team 2],DH$3)</f>
        <v>0</v>
      </c>
      <c r="DI16" s="19">
        <f>SUMIFS(Table16[Team 2 GD],Table16[Team 2],$BC16,Table16[Team 1],DI$3)+SUMIFS(Table16[Team 1 GD],Table16[Team 1],$BC16,Table16[Team 2],DI$3)</f>
        <v>0</v>
      </c>
      <c r="DJ16" s="19">
        <f>SUMIFS(Table16[Team 2 GD],Table16[Team 2],$BC16,Table16[Team 1],DJ$3)+SUMIFS(Table16[Team 1 GD],Table16[Team 1],$BC16,Table16[Team 2],DJ$3)</f>
        <v>0</v>
      </c>
      <c r="DK16" s="19">
        <f>SUMIFS(Table16[Team 2 GD],Table16[Team 2],$BC16,Table16[Team 1],DK$3)+SUMIFS(Table16[Team 1 GD],Table16[Team 1],$BC16,Table16[Team 2],DK$3)</f>
        <v>0</v>
      </c>
      <c r="DL16" s="19">
        <f>SUMIFS(Table16[Team 2 GD],Table16[Team 2],$BC16,Table16[Team 1],DL$3)+SUMIFS(Table16[Team 1 GD],Table16[Team 1],$BC16,Table16[Team 2],DL$3)</f>
        <v>0</v>
      </c>
      <c r="DM16" s="19">
        <f>SUMIFS(Table16[Team 2 GD],Table16[Team 2],$BC16,Table16[Team 1],DM$3)+SUMIFS(Table16[Team 1 GD],Table16[Team 1],$BC16,Table16[Team 2],DM$3)</f>
        <v>0</v>
      </c>
      <c r="DN16" s="19">
        <f>SUMIFS(Table16[Team 2 GD],Table16[Team 2],$BC16,Table16[Team 1],DN$3)+SUMIFS(Table16[Team 1 GD],Table16[Team 1],$BC16,Table16[Team 2],DN$3)</f>
        <v>0</v>
      </c>
      <c r="DO16" s="19">
        <f>SUMIFS(Table16[Team 2 GD],Table16[Team 2],$BC16,Table16[Team 1],DO$3)+SUMIFS(Table16[Team 1 GD],Table16[Team 1],$BC16,Table16[Team 2],DO$3)</f>
        <v>0</v>
      </c>
      <c r="DP16" s="19">
        <f>SUMIFS(Table16[Team 2 GD],Table16[Team 2],$BC16,Table16[Team 1],DP$3)+SUMIFS(Table16[Team 1 GD],Table16[Team 1],$BC16,Table16[Team 2],DP$3)</f>
        <v>0</v>
      </c>
      <c r="DQ16" s="19">
        <f>SUMIFS(Table16[Team 2 GD],Table16[Team 2],$BC16,Table16[Team 1],DQ$3)+SUMIFS(Table16[Team 1 GD],Table16[Team 1],$BC16,Table16[Team 2],DQ$3)</f>
        <v>0</v>
      </c>
      <c r="DS16" s="17" t="s">
        <v>91</v>
      </c>
      <c r="DT16" s="19">
        <f>SUMIFS(Table16[Team 2 Goals],Table16[Team 2],$BC16,Table16[Team 1],DT$3)+SUMIFS(Table16[Team 1 Goals],Table16[Team 1],$BC16,Table16[Team 2],DT$3)</f>
        <v>0</v>
      </c>
      <c r="DU16" s="19">
        <f>SUMIFS(Table16[Team 2 Goals],Table16[Team 2],$BC16,Table16[Team 1],DU$3)+SUMIFS(Table16[Team 1 Goals],Table16[Team 1],$BC16,Table16[Team 2],DU$3)</f>
        <v>0</v>
      </c>
      <c r="DV16" s="19">
        <f>SUMIFS(Table16[Team 2 Goals],Table16[Team 2],$BC16,Table16[Team 1],DV$3)+SUMIFS(Table16[Team 1 Goals],Table16[Team 1],$BC16,Table16[Team 2],DV$3)</f>
        <v>0</v>
      </c>
      <c r="DW16" s="19">
        <f>SUMIFS(Table16[Team 2 Goals],Table16[Team 2],$BC16,Table16[Team 1],DW$3)+SUMIFS(Table16[Team 1 Goals],Table16[Team 1],$BC16,Table16[Team 2],DW$3)</f>
        <v>0</v>
      </c>
      <c r="DX16" s="19">
        <f>SUMIFS(Table16[Team 2 Goals],Table16[Team 2],$BC16,Table16[Team 1],DX$3)+SUMIFS(Table16[Team 1 Goals],Table16[Team 1],$BC16,Table16[Team 2],DX$3)</f>
        <v>0</v>
      </c>
      <c r="DY16" s="19">
        <f>SUMIFS(Table16[Team 2 Goals],Table16[Team 2],$BC16,Table16[Team 1],DY$3)+SUMIFS(Table16[Team 1 Goals],Table16[Team 1],$BC16,Table16[Team 2],DY$3)</f>
        <v>0</v>
      </c>
      <c r="DZ16" s="19">
        <f>SUMIFS(Table16[Team 2 Goals],Table16[Team 2],$BC16,Table16[Team 1],DZ$3)+SUMIFS(Table16[Team 1 Goals],Table16[Team 1],$BC16,Table16[Team 2],DZ$3)</f>
        <v>0</v>
      </c>
      <c r="EA16" s="19">
        <f>SUMIFS(Table16[Team 2 Goals],Table16[Team 2],$BC16,Table16[Team 1],EA$3)+SUMIFS(Table16[Team 1 Goals],Table16[Team 1],$BC16,Table16[Team 2],EA$3)</f>
        <v>0</v>
      </c>
      <c r="EB16" s="19">
        <f>SUMIFS(Table16[Team 2 Goals],Table16[Team 2],$BC16,Table16[Team 1],EB$3)+SUMIFS(Table16[Team 1 Goals],Table16[Team 1],$BC16,Table16[Team 2],EB$3)</f>
        <v>0</v>
      </c>
      <c r="EC16" s="19">
        <f>SUMIFS(Table16[Team 2 Goals],Table16[Team 2],$BC16,Table16[Team 1],EC$3)+SUMIFS(Table16[Team 1 Goals],Table16[Team 1],$BC16,Table16[Team 2],EC$3)</f>
        <v>0</v>
      </c>
      <c r="ED16" s="19">
        <f>SUMIFS(Table16[Team 2 Goals],Table16[Team 2],$BC16,Table16[Team 1],ED$3)+SUMIFS(Table16[Team 1 Goals],Table16[Team 1],$BC16,Table16[Team 2],ED$3)</f>
        <v>0</v>
      </c>
      <c r="EE16" s="19">
        <f>SUMIFS(Table16[Team 2 Goals],Table16[Team 2],$BC16,Table16[Team 1],EE$3)+SUMIFS(Table16[Team 1 Goals],Table16[Team 1],$BC16,Table16[Team 2],EE$3)</f>
        <v>0</v>
      </c>
      <c r="EF16" s="19">
        <f>SUMIFS(Table16[Team 2 Goals],Table16[Team 2],$BC16,Table16[Team 1],EF$3)+SUMIFS(Table16[Team 1 Goals],Table16[Team 1],$BC16,Table16[Team 2],EF$3)</f>
        <v>0</v>
      </c>
      <c r="EG16" s="19">
        <f>SUMIFS(Table16[Team 2 Goals],Table16[Team 2],$BC16,Table16[Team 1],EG$3)+SUMIFS(Table16[Team 1 Goals],Table16[Team 1],$BC16,Table16[Team 2],EG$3)</f>
        <v>0</v>
      </c>
      <c r="EH16" s="19">
        <f>SUMIFS(Table16[Team 2 Goals],Table16[Team 2],$BC16,Table16[Team 1],EH$3)+SUMIFS(Table16[Team 1 Goals],Table16[Team 1],$BC16,Table16[Team 2],EH$3)</f>
        <v>0</v>
      </c>
      <c r="EI16" s="19">
        <f>SUMIFS(Table16[Team 2 Goals],Table16[Team 2],$BC16,Table16[Team 1],EI$3)+SUMIFS(Table16[Team 1 Goals],Table16[Team 1],$BC16,Table16[Team 2],EI$3)</f>
        <v>0</v>
      </c>
      <c r="EJ16" s="19">
        <f>SUMIFS(Table16[Team 2 Goals],Table16[Team 2],$BC16,Table16[Team 1],EJ$3)+SUMIFS(Table16[Team 1 Goals],Table16[Team 1],$BC16,Table16[Team 2],EJ$3)</f>
        <v>0</v>
      </c>
      <c r="EK16" s="19">
        <f>SUMIFS(Table16[Team 2 Goals],Table16[Team 2],$BC16,Table16[Team 1],EK$3)+SUMIFS(Table16[Team 1 Goals],Table16[Team 1],$BC16,Table16[Team 2],EK$3)</f>
        <v>0</v>
      </c>
      <c r="EL16" s="19">
        <f>SUMIFS(Table16[Team 2 Goals],Table16[Team 2],$BC16,Table16[Team 1],EL$3)+SUMIFS(Table16[Team 1 Goals],Table16[Team 1],$BC16,Table16[Team 2],EL$3)</f>
        <v>0</v>
      </c>
      <c r="EM16" s="19">
        <f>SUMIFS(Table16[Team 2 Goals],Table16[Team 2],$BC16,Table16[Team 1],EM$3)+SUMIFS(Table16[Team 1 Goals],Table16[Team 1],$BC16,Table16[Team 2],EM$3)</f>
        <v>0</v>
      </c>
      <c r="EN16" s="19">
        <f>SUMIFS(Table16[Team 2 Goals],Table16[Team 2],$BC16,Table16[Team 1],EN$3)+SUMIFS(Table16[Team 1 Goals],Table16[Team 1],$BC16,Table16[Team 2],EN$3)</f>
        <v>0</v>
      </c>
      <c r="EO16" s="19">
        <f>SUMIFS(Table16[Team 2 Goals],Table16[Team 2],$BC16,Table16[Team 1],EO$3)+SUMIFS(Table16[Team 1 Goals],Table16[Team 1],$BC16,Table16[Team 2],EO$3)</f>
        <v>0</v>
      </c>
      <c r="EP16" s="19">
        <f>SUMIFS(Table16[Team 2 Goals],Table16[Team 2],$BC16,Table16[Team 1],EP$3)+SUMIFS(Table16[Team 1 Goals],Table16[Team 1],$BC16,Table16[Team 2],EP$3)</f>
        <v>0</v>
      </c>
      <c r="EQ16" s="19">
        <f>SUMIFS(Table16[Team 2 Goals],Table16[Team 2],$BC16,Table16[Team 1],EQ$3)+SUMIFS(Table16[Team 1 Goals],Table16[Team 1],$BC16,Table16[Team 2],EQ$3)</f>
        <v>0</v>
      </c>
      <c r="ER16" s="19">
        <f>SUMIFS(Table16[Team 2 Goals],Table16[Team 2],$BC16,Table16[Team 1],ER$3)+SUMIFS(Table16[Team 1 Goals],Table16[Team 1],$BC16,Table16[Team 2],ER$3)</f>
        <v>0</v>
      </c>
      <c r="ES16" s="19">
        <f>SUMIFS(Table16[Team 2 Goals],Table16[Team 2],$BC16,Table16[Team 1],ES$3)+SUMIFS(Table16[Team 1 Goals],Table16[Team 1],$BC16,Table16[Team 2],ES$3)</f>
        <v>0</v>
      </c>
      <c r="ET16" s="19">
        <f>SUMIFS(Table16[Team 2 Goals],Table16[Team 2],$BC16,Table16[Team 1],ET$3)+SUMIFS(Table16[Team 1 Goals],Table16[Team 1],$BC16,Table16[Team 2],ET$3)</f>
        <v>0</v>
      </c>
      <c r="EU16" s="19">
        <f>SUMIFS(Table16[Team 2 Goals],Table16[Team 2],$BC16,Table16[Team 1],EU$3)+SUMIFS(Table16[Team 1 Goals],Table16[Team 1],$BC16,Table16[Team 2],EU$3)</f>
        <v>0</v>
      </c>
      <c r="EV16" s="19">
        <f>SUMIFS(Table16[Team 2 Goals],Table16[Team 2],$BC16,Table16[Team 1],EV$3)+SUMIFS(Table16[Team 1 Goals],Table16[Team 1],$BC16,Table16[Team 2],EV$3)</f>
        <v>0</v>
      </c>
      <c r="EW16" s="19">
        <f>SUMIFS(Table16[Team 2 Goals],Table16[Team 2],$BC16,Table16[Team 1],EW$3)+SUMIFS(Table16[Team 1 Goals],Table16[Team 1],$BC16,Table16[Team 2],EW$3)</f>
        <v>0</v>
      </c>
      <c r="EX16" s="19">
        <f>SUMIFS(Table16[Team 2 Goals],Table16[Team 2],$BC16,Table16[Team 1],EX$3)+SUMIFS(Table16[Team 1 Goals],Table16[Team 1],$BC16,Table16[Team 2],EX$3)</f>
        <v>0</v>
      </c>
      <c r="EY16" s="19">
        <f>SUMIFS(Table16[Team 2 Goals],Table16[Team 2],$BC16,Table16[Team 1],EY$3)+SUMIFS(Table16[Team 1 Goals],Table16[Team 1],$BC16,Table16[Team 2],EY$3)</f>
        <v>0</v>
      </c>
      <c r="FA16" s="72"/>
      <c r="FB16" s="72"/>
    </row>
    <row r="17" spans="1:160" s="17" customFormat="1" ht="30" customHeight="1" thickBot="1" x14ac:dyDescent="0.3">
      <c r="A17" s="70"/>
      <c r="B17" s="5">
        <v>14</v>
      </c>
      <c r="C17" s="5" t="s">
        <v>72</v>
      </c>
      <c r="D17" s="28">
        <v>44889</v>
      </c>
      <c r="E17" s="5" t="s">
        <v>17</v>
      </c>
      <c r="F17" s="29">
        <v>0.66666666666666663</v>
      </c>
      <c r="G17" s="30">
        <f t="shared" si="0"/>
        <v>44889.208333333328</v>
      </c>
      <c r="H17" s="5" t="s">
        <v>124</v>
      </c>
      <c r="I17" s="67"/>
      <c r="J17" s="5" t="str">
        <f>IF(Table16[[#This Row],[SCORE]]="","",IF(O17=P17,"Draw",IF(O17&gt;P17,K17,L17)))</f>
        <v/>
      </c>
      <c r="K17" s="17" t="str">
        <f>IF(Table16[[#This Row],[TEAMS]]="","",LEFT(H17,FIND(" -",H17,1)-1))</f>
        <v>Uruguay</v>
      </c>
      <c r="L17" s="17" t="str">
        <f>IF(Table16[[#This Row],[TEAMS]]="","",MID(H17,FIND("-",H17,1)+2,LEN(H17)-FIND("-",H17,1)+2))</f>
        <v>Korea Republic</v>
      </c>
      <c r="M17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17" s="17" t="str">
        <f>IF(Table16[[#This Row],[Winner]]=Table16[[#This Row],[Team 1]],Table16[[#This Row],[Team 2]],IF(Table16[[#This Row],[Winner]]=Table16[[#This Row],[Team 2]],Table16[[#This Row],[Team 1]],""))</f>
        <v/>
      </c>
      <c r="O17" s="17" t="str">
        <f>IF(Table16[[#This Row],[SCORE]]="","",LEFT(I17,FIND(":",I17,1)-1)*1)</f>
        <v/>
      </c>
      <c r="P17" s="17" t="str">
        <f>IF(Table16[[#This Row],[SCORE]]="","",MID(I17,FIND(":",I17,1)+1,LEN(I17)-FIND(":",I17,1)+1)*1)</f>
        <v/>
      </c>
      <c r="Q17" s="17" t="str">
        <f>IF(OR(Table16[[#This Row],[Team 1 Goals]]="",Table16[[#This Row],[Team 2 Goals]]=""),"",Table16[[#This Row],[Team 1 Goals]]-Table16[[#This Row],[Team 2 Goals]])</f>
        <v/>
      </c>
      <c r="R17" s="17" t="str">
        <f>IF(OR(Table16[[#This Row],[Team 1 Goals]]="",Table16[[#This Row],[Team 2 Goals]]=""),"",Table16[[#This Row],[Team 2 Goals]]-Table16[[#This Row],[Team 1 Goals]])</f>
        <v/>
      </c>
      <c r="S17" s="17" t="str">
        <f>IF(Table16[[#This Row],[SCORE]]="","",IF(Table16[[#This Row],[WINNER / RESULT]]="Draw",1,IF(Table16[[#This Row],[WINNER / RESULT]]=Table16[[#This Row],[Team 1]],3,0)))</f>
        <v/>
      </c>
      <c r="T17" s="17" t="str">
        <f>IF(Table16[[#This Row],[SCORE]]="","",IF(Table16[[#This Row],[WINNER / RESULT]]="Draw",1,IF(Table16[[#This Row],[WINNER / RESULT]]=Table16[[#This Row],[Team 2]],3,0)))</f>
        <v/>
      </c>
      <c r="Z17" s="3"/>
      <c r="AA17" s="76" t="s">
        <v>136</v>
      </c>
      <c r="AB17" s="77"/>
      <c r="AC17" s="38" t="s">
        <v>127</v>
      </c>
      <c r="AD17" s="41" t="s">
        <v>142</v>
      </c>
      <c r="AE17" s="42" t="s">
        <v>69</v>
      </c>
      <c r="AI17" s="17" t="s">
        <v>21</v>
      </c>
      <c r="AJ17" s="17" t="s">
        <v>105</v>
      </c>
      <c r="AK17" s="17">
        <f>COUNTIF(Table16[Winner],AJ17)</f>
        <v>0</v>
      </c>
      <c r="AL17" s="17">
        <f>COUNTIFS(Table16[Team 2],AJ17,Table16[WINNER / RESULT],"Draw")+COUNTIFS(Table16[Team 1],AJ17,Table16[WINNER / RESULT],"Draw")</f>
        <v>0</v>
      </c>
      <c r="AM17" s="17">
        <f>COUNTIF(Table16[Loser],AJ17)</f>
        <v>0</v>
      </c>
      <c r="AN17" s="17">
        <f>AL17+(3*AK17)</f>
        <v>0</v>
      </c>
      <c r="AO17" s="17">
        <f>SUMIFS(Table16[Team 1 Goals],Table16[Team 1],AJ17)+SUMIFS(Table16[Team 2 Goals],Table16[Team 2],AJ17)</f>
        <v>0</v>
      </c>
      <c r="AP17" s="17">
        <f>SUMIFS(Table16[Team 2 Goals],Table16[Team 1],AJ17)+SUMIFS(Table16[Team 1 Goals],Table16[Team 2],AJ17)</f>
        <v>0</v>
      </c>
      <c r="AQ17" s="17">
        <f>AO17-AP17</f>
        <v>0</v>
      </c>
      <c r="AR17" s="17">
        <f ca="1">RANK(BA17,$BA$14:$BA$17,1)</f>
        <v>4</v>
      </c>
      <c r="AS17" s="17" t="str">
        <f t="shared" si="1"/>
        <v/>
      </c>
      <c r="AT17" s="17" t="str">
        <f ca="1">IF(AS17="",AR17&amp;AI17,AS17&amp;AI17)</f>
        <v>4C</v>
      </c>
      <c r="AU17" s="17">
        <f>RANK(AN17,AN14:AN17)+(RANK(AQ17,AQ14:AQ17)/10)+(RANK(AO17,AO14:AO17)/100)</f>
        <v>1.1100000000000001</v>
      </c>
      <c r="AV17" s="17">
        <f>RANK(AU17,$AU$14:$AU$17,1)</f>
        <v>1</v>
      </c>
      <c r="AW17" s="17" cm="1">
        <f t="array" aca="1" ref="AW17" ca="1">SUMPRODUCT((OFFSET($BD$3:$CI$3,MATCH($AJ17,$BC$4:$BC$35,0),0))*((IF($AV15=$AV17,$BD$3:$CI$3=$AJ15,0))+(IF($AV14=$AV17,$BD$3:$CI$3=$AJ14,0))+(IF($AV16=$AV17,$BD$3:$CI$3=$AJ16,0))))</f>
        <v>0</v>
      </c>
      <c r="AX17" s="17" cm="1">
        <f t="array" aca="1" ref="AX17" ca="1">SUMPRODUCT((OFFSET($CL$3:$DQ$3,MATCH($AJ17,$CK$4:$CK$35,0),0))*((IF($AV15=$AV17,$CL$3:$DQ$3=$AJ15,0))+(IF($AV14=$AV17,$CL$3:$DQ$3=$AJ14,0))+(IF($AV16=$AV17,$CL$3:$DQ$3=$AJ16,0))))</f>
        <v>0</v>
      </c>
      <c r="AY17" s="17" cm="1">
        <f t="array" aca="1" ref="AY17" ca="1">SUMPRODUCT((OFFSET($DT$3:$EY$3,MATCH($AJ17,$DS$4:$DS$35,0),0))*((IF($AV15=$AV17,$DT$3:$EY$3=$AJ15,0))+(IF($AV14=$AV17,$DT$3:$EY$3=$AJ14,0))+(IF($AV16=$AV17,$DT$3:$EY$3=$AJ16,0))))</f>
        <v>0</v>
      </c>
      <c r="AZ17" s="17">
        <f ca="1">(AW17/1000)+(AX17/10000)+(AY17/100000)+(ROW(AY14)/10000000)</f>
        <v>1.3999999999999999E-6</v>
      </c>
      <c r="BA17" s="17">
        <f ca="1">+AU17-AZ17</f>
        <v>1.1099986000000002</v>
      </c>
      <c r="BC17" s="17" t="s">
        <v>110</v>
      </c>
      <c r="BD17" s="19">
        <f>SUMIFS(Table16[Team 2 Points],Table16[Team 2],$BC17,Table16[Team 1],BD$3)+SUMIFS(Table16[Team 1 Points],Table16[Team 1],$BC17,Table16[Team 2],BD$3)</f>
        <v>0</v>
      </c>
      <c r="BE17" s="19">
        <f>SUMIFS(Table16[Team 2 Points],Table16[Team 2],$BC17,Table16[Team 1],BE$3)+SUMIFS(Table16[Team 1 Points],Table16[Team 1],$BC17,Table16[Team 2],BE$3)</f>
        <v>0</v>
      </c>
      <c r="BF17" s="19">
        <f>SUMIFS(Table16[Team 2 Points],Table16[Team 2],$BC17,Table16[Team 1],BF$3)+SUMIFS(Table16[Team 1 Points],Table16[Team 1],$BC17,Table16[Team 2],BF$3)</f>
        <v>0</v>
      </c>
      <c r="BG17" s="19">
        <f>SUMIFS(Table16[Team 2 Points],Table16[Team 2],$BC17,Table16[Team 1],BG$3)+SUMIFS(Table16[Team 1 Points],Table16[Team 1],$BC17,Table16[Team 2],BG$3)</f>
        <v>0</v>
      </c>
      <c r="BH17" s="19">
        <f>SUMIFS(Table16[Team 2 Points],Table16[Team 2],$BC17,Table16[Team 1],BH$3)+SUMIFS(Table16[Team 1 Points],Table16[Team 1],$BC17,Table16[Team 2],BH$3)</f>
        <v>0</v>
      </c>
      <c r="BI17" s="19">
        <f>SUMIFS(Table16[Team 2 Points],Table16[Team 2],$BC17,Table16[Team 1],BI$3)+SUMIFS(Table16[Team 1 Points],Table16[Team 1],$BC17,Table16[Team 2],BI$3)</f>
        <v>0</v>
      </c>
      <c r="BJ17" s="19">
        <f>SUMIFS(Table16[Team 2 Points],Table16[Team 2],$BC17,Table16[Team 1],BJ$3)+SUMIFS(Table16[Team 1 Points],Table16[Team 1],$BC17,Table16[Team 2],BJ$3)</f>
        <v>0</v>
      </c>
      <c r="BK17" s="19">
        <f>SUMIFS(Table16[Team 2 Points],Table16[Team 2],$BC17,Table16[Team 1],BK$3)+SUMIFS(Table16[Team 1 Points],Table16[Team 1],$BC17,Table16[Team 2],BK$3)</f>
        <v>0</v>
      </c>
      <c r="BL17" s="19">
        <f>SUMIFS(Table16[Team 2 Points],Table16[Team 2],$BC17,Table16[Team 1],BL$3)+SUMIFS(Table16[Team 1 Points],Table16[Team 1],$BC17,Table16[Team 2],BL$3)</f>
        <v>0</v>
      </c>
      <c r="BM17" s="19">
        <f>SUMIFS(Table16[Team 2 Points],Table16[Team 2],$BC17,Table16[Team 1],BM$3)+SUMIFS(Table16[Team 1 Points],Table16[Team 1],$BC17,Table16[Team 2],BM$3)</f>
        <v>0</v>
      </c>
      <c r="BN17" s="19">
        <f>SUMIFS(Table16[Team 2 Points],Table16[Team 2],$BC17,Table16[Team 1],BN$3)+SUMIFS(Table16[Team 1 Points],Table16[Team 1],$BC17,Table16[Team 2],BN$3)</f>
        <v>0</v>
      </c>
      <c r="BO17" s="19">
        <f>SUMIFS(Table16[Team 2 Points],Table16[Team 2],$BC17,Table16[Team 1],BO$3)+SUMIFS(Table16[Team 1 Points],Table16[Team 1],$BC17,Table16[Team 2],BO$3)</f>
        <v>0</v>
      </c>
      <c r="BP17" s="19">
        <f>SUMIFS(Table16[Team 2 Points],Table16[Team 2],$BC17,Table16[Team 1],BP$3)+SUMIFS(Table16[Team 1 Points],Table16[Team 1],$BC17,Table16[Team 2],BP$3)</f>
        <v>0</v>
      </c>
      <c r="BQ17" s="19">
        <f>SUMIFS(Table16[Team 2 Points],Table16[Team 2],$BC17,Table16[Team 1],BQ$3)+SUMIFS(Table16[Team 1 Points],Table16[Team 1],$BC17,Table16[Team 2],BQ$3)</f>
        <v>0</v>
      </c>
      <c r="BR17" s="19">
        <f>SUMIFS(Table16[Team 2 Points],Table16[Team 2],$BC17,Table16[Team 1],BR$3)+SUMIFS(Table16[Team 1 Points],Table16[Team 1],$BC17,Table16[Team 2],BR$3)</f>
        <v>0</v>
      </c>
      <c r="BS17" s="19">
        <f>SUMIFS(Table16[Team 2 Points],Table16[Team 2],$BC17,Table16[Team 1],BS$3)+SUMIFS(Table16[Team 1 Points],Table16[Team 1],$BC17,Table16[Team 2],BS$3)</f>
        <v>0</v>
      </c>
      <c r="BT17" s="19">
        <f>SUMIFS(Table16[Team 2 Points],Table16[Team 2],$BC17,Table16[Team 1],BT$3)+SUMIFS(Table16[Team 1 Points],Table16[Team 1],$BC17,Table16[Team 2],BT$3)</f>
        <v>0</v>
      </c>
      <c r="BU17" s="19">
        <f>SUMIFS(Table16[Team 2 Points],Table16[Team 2],$BC17,Table16[Team 1],BU$3)+SUMIFS(Table16[Team 1 Points],Table16[Team 1],$BC17,Table16[Team 2],BU$3)</f>
        <v>0</v>
      </c>
      <c r="BV17" s="19">
        <f>SUMIFS(Table16[Team 2 Points],Table16[Team 2],$BC17,Table16[Team 1],BV$3)+SUMIFS(Table16[Team 1 Points],Table16[Team 1],$BC17,Table16[Team 2],BV$3)</f>
        <v>0</v>
      </c>
      <c r="BW17" s="19">
        <f>SUMIFS(Table16[Team 2 Points],Table16[Team 2],$BC17,Table16[Team 1],BW$3)+SUMIFS(Table16[Team 1 Points],Table16[Team 1],$BC17,Table16[Team 2],BW$3)</f>
        <v>0</v>
      </c>
      <c r="BX17" s="19">
        <f>SUMIFS(Table16[Team 2 Points],Table16[Team 2],$BC17,Table16[Team 1],BX$3)+SUMIFS(Table16[Team 1 Points],Table16[Team 1],$BC17,Table16[Team 2],BX$3)</f>
        <v>0</v>
      </c>
      <c r="BY17" s="19">
        <f>SUMIFS(Table16[Team 2 Points],Table16[Team 2],$BC17,Table16[Team 1],BY$3)+SUMIFS(Table16[Team 1 Points],Table16[Team 1],$BC17,Table16[Team 2],BY$3)</f>
        <v>0</v>
      </c>
      <c r="BZ17" s="19">
        <f>SUMIFS(Table16[Team 2 Points],Table16[Team 2],$BC17,Table16[Team 1],BZ$3)+SUMIFS(Table16[Team 1 Points],Table16[Team 1],$BC17,Table16[Team 2],BZ$3)</f>
        <v>0</v>
      </c>
      <c r="CA17" s="19">
        <f>SUMIFS(Table16[Team 2 Points],Table16[Team 2],$BC17,Table16[Team 1],CA$3)+SUMIFS(Table16[Team 1 Points],Table16[Team 1],$BC17,Table16[Team 2],CA$3)</f>
        <v>0</v>
      </c>
      <c r="CB17" s="19">
        <f>SUMIFS(Table16[Team 2 Points],Table16[Team 2],$BC17,Table16[Team 1],CB$3)+SUMIFS(Table16[Team 1 Points],Table16[Team 1],$BC17,Table16[Team 2],CB$3)</f>
        <v>0</v>
      </c>
      <c r="CC17" s="19">
        <f>SUMIFS(Table16[Team 2 Points],Table16[Team 2],$BC17,Table16[Team 1],CC$3)+SUMIFS(Table16[Team 1 Points],Table16[Team 1],$BC17,Table16[Team 2],CC$3)</f>
        <v>0</v>
      </c>
      <c r="CD17" s="19">
        <f>SUMIFS(Table16[Team 2 Points],Table16[Team 2],$BC17,Table16[Team 1],CD$3)+SUMIFS(Table16[Team 1 Points],Table16[Team 1],$BC17,Table16[Team 2],CD$3)</f>
        <v>0</v>
      </c>
      <c r="CE17" s="19">
        <f>SUMIFS(Table16[Team 2 Points],Table16[Team 2],$BC17,Table16[Team 1],CE$3)+SUMIFS(Table16[Team 1 Points],Table16[Team 1],$BC17,Table16[Team 2],CE$3)</f>
        <v>0</v>
      </c>
      <c r="CF17" s="19">
        <f>SUMIFS(Table16[Team 2 Points],Table16[Team 2],$BC17,Table16[Team 1],CF$3)+SUMIFS(Table16[Team 1 Points],Table16[Team 1],$BC17,Table16[Team 2],CF$3)</f>
        <v>0</v>
      </c>
      <c r="CG17" s="19">
        <f>SUMIFS(Table16[Team 2 Points],Table16[Team 2],$BC17,Table16[Team 1],CG$3)+SUMIFS(Table16[Team 1 Points],Table16[Team 1],$BC17,Table16[Team 2],CG$3)</f>
        <v>0</v>
      </c>
      <c r="CH17" s="19">
        <f>SUMIFS(Table16[Team 2 Points],Table16[Team 2],$BC17,Table16[Team 1],CH$3)+SUMIFS(Table16[Team 1 Points],Table16[Team 1],$BC17,Table16[Team 2],CH$3)</f>
        <v>0</v>
      </c>
      <c r="CI17" s="19">
        <f>SUMIFS(Table16[Team 2 Points],Table16[Team 2],$BC17,Table16[Team 1],CI$3)+SUMIFS(Table16[Team 1 Points],Table16[Team 1],$BC17,Table16[Team 2],CI$3)</f>
        <v>0</v>
      </c>
      <c r="CK17" s="17" t="s">
        <v>110</v>
      </c>
      <c r="CL17" s="19">
        <f>SUMIFS(Table16[Team 2 GD],Table16[Team 2],$BC17,Table16[Team 1],CL$3)+SUMIFS(Table16[Team 1 GD],Table16[Team 1],$BC17,Table16[Team 2],CL$3)</f>
        <v>0</v>
      </c>
      <c r="CM17" s="19">
        <f>SUMIFS(Table16[Team 2 GD],Table16[Team 2],$BC17,Table16[Team 1],CM$3)+SUMIFS(Table16[Team 1 GD],Table16[Team 1],$BC17,Table16[Team 2],CM$3)</f>
        <v>0</v>
      </c>
      <c r="CN17" s="19">
        <f>SUMIFS(Table16[Team 2 GD],Table16[Team 2],$BC17,Table16[Team 1],CN$3)+SUMIFS(Table16[Team 1 GD],Table16[Team 1],$BC17,Table16[Team 2],CN$3)</f>
        <v>0</v>
      </c>
      <c r="CO17" s="19">
        <f>SUMIFS(Table16[Team 2 GD],Table16[Team 2],$BC17,Table16[Team 1],CO$3)+SUMIFS(Table16[Team 1 GD],Table16[Team 1],$BC17,Table16[Team 2],CO$3)</f>
        <v>0</v>
      </c>
      <c r="CP17" s="19">
        <f>SUMIFS(Table16[Team 2 GD],Table16[Team 2],$BC17,Table16[Team 1],CP$3)+SUMIFS(Table16[Team 1 GD],Table16[Team 1],$BC17,Table16[Team 2],CP$3)</f>
        <v>0</v>
      </c>
      <c r="CQ17" s="19">
        <f>SUMIFS(Table16[Team 2 GD],Table16[Team 2],$BC17,Table16[Team 1],CQ$3)+SUMIFS(Table16[Team 1 GD],Table16[Team 1],$BC17,Table16[Team 2],CQ$3)</f>
        <v>0</v>
      </c>
      <c r="CR17" s="19">
        <f>SUMIFS(Table16[Team 2 GD],Table16[Team 2],$BC17,Table16[Team 1],CR$3)+SUMIFS(Table16[Team 1 GD],Table16[Team 1],$BC17,Table16[Team 2],CR$3)</f>
        <v>0</v>
      </c>
      <c r="CS17" s="19">
        <f>SUMIFS(Table16[Team 2 GD],Table16[Team 2],$BC17,Table16[Team 1],CS$3)+SUMIFS(Table16[Team 1 GD],Table16[Team 1],$BC17,Table16[Team 2],CS$3)</f>
        <v>0</v>
      </c>
      <c r="CT17" s="19">
        <f>SUMIFS(Table16[Team 2 GD],Table16[Team 2],$BC17,Table16[Team 1],CT$3)+SUMIFS(Table16[Team 1 GD],Table16[Team 1],$BC17,Table16[Team 2],CT$3)</f>
        <v>0</v>
      </c>
      <c r="CU17" s="19">
        <f>SUMIFS(Table16[Team 2 GD],Table16[Team 2],$BC17,Table16[Team 1],CU$3)+SUMIFS(Table16[Team 1 GD],Table16[Team 1],$BC17,Table16[Team 2],CU$3)</f>
        <v>0</v>
      </c>
      <c r="CV17" s="19">
        <f>SUMIFS(Table16[Team 2 GD],Table16[Team 2],$BC17,Table16[Team 1],CV$3)+SUMIFS(Table16[Team 1 GD],Table16[Team 1],$BC17,Table16[Team 2],CV$3)</f>
        <v>0</v>
      </c>
      <c r="CW17" s="19">
        <f>SUMIFS(Table16[Team 2 GD],Table16[Team 2],$BC17,Table16[Team 1],CW$3)+SUMIFS(Table16[Team 1 GD],Table16[Team 1],$BC17,Table16[Team 2],CW$3)</f>
        <v>0</v>
      </c>
      <c r="CX17" s="19">
        <f>SUMIFS(Table16[Team 2 GD],Table16[Team 2],$BC17,Table16[Team 1],CX$3)+SUMIFS(Table16[Team 1 GD],Table16[Team 1],$BC17,Table16[Team 2],CX$3)</f>
        <v>0</v>
      </c>
      <c r="CY17" s="19">
        <f>SUMIFS(Table16[Team 2 GD],Table16[Team 2],$BC17,Table16[Team 1],CY$3)+SUMIFS(Table16[Team 1 GD],Table16[Team 1],$BC17,Table16[Team 2],CY$3)</f>
        <v>0</v>
      </c>
      <c r="CZ17" s="19">
        <f>SUMIFS(Table16[Team 2 GD],Table16[Team 2],$BC17,Table16[Team 1],CZ$3)+SUMIFS(Table16[Team 1 GD],Table16[Team 1],$BC17,Table16[Team 2],CZ$3)</f>
        <v>0</v>
      </c>
      <c r="DA17" s="19">
        <f>SUMIFS(Table16[Team 2 GD],Table16[Team 2],$BC17,Table16[Team 1],DA$3)+SUMIFS(Table16[Team 1 GD],Table16[Team 1],$BC17,Table16[Team 2],DA$3)</f>
        <v>0</v>
      </c>
      <c r="DB17" s="19">
        <f>SUMIFS(Table16[Team 2 GD],Table16[Team 2],$BC17,Table16[Team 1],DB$3)+SUMIFS(Table16[Team 1 GD],Table16[Team 1],$BC17,Table16[Team 2],DB$3)</f>
        <v>0</v>
      </c>
      <c r="DC17" s="19">
        <f>SUMIFS(Table16[Team 2 GD],Table16[Team 2],$BC17,Table16[Team 1],DC$3)+SUMIFS(Table16[Team 1 GD],Table16[Team 1],$BC17,Table16[Team 2],DC$3)</f>
        <v>0</v>
      </c>
      <c r="DD17" s="19">
        <f>SUMIFS(Table16[Team 2 GD],Table16[Team 2],$BC17,Table16[Team 1],DD$3)+SUMIFS(Table16[Team 1 GD],Table16[Team 1],$BC17,Table16[Team 2],DD$3)</f>
        <v>0</v>
      </c>
      <c r="DE17" s="19">
        <f>SUMIFS(Table16[Team 2 GD],Table16[Team 2],$BC17,Table16[Team 1],DE$3)+SUMIFS(Table16[Team 1 GD],Table16[Team 1],$BC17,Table16[Team 2],DE$3)</f>
        <v>0</v>
      </c>
      <c r="DF17" s="19">
        <f>SUMIFS(Table16[Team 2 GD],Table16[Team 2],$BC17,Table16[Team 1],DF$3)+SUMIFS(Table16[Team 1 GD],Table16[Team 1],$BC17,Table16[Team 2],DF$3)</f>
        <v>0</v>
      </c>
      <c r="DG17" s="19">
        <f>SUMIFS(Table16[Team 2 GD],Table16[Team 2],$BC17,Table16[Team 1],DG$3)+SUMIFS(Table16[Team 1 GD],Table16[Team 1],$BC17,Table16[Team 2],DG$3)</f>
        <v>0</v>
      </c>
      <c r="DH17" s="19">
        <f>SUMIFS(Table16[Team 2 GD],Table16[Team 2],$BC17,Table16[Team 1],DH$3)+SUMIFS(Table16[Team 1 GD],Table16[Team 1],$BC17,Table16[Team 2],DH$3)</f>
        <v>0</v>
      </c>
      <c r="DI17" s="19">
        <f>SUMIFS(Table16[Team 2 GD],Table16[Team 2],$BC17,Table16[Team 1],DI$3)+SUMIFS(Table16[Team 1 GD],Table16[Team 1],$BC17,Table16[Team 2],DI$3)</f>
        <v>0</v>
      </c>
      <c r="DJ17" s="19">
        <f>SUMIFS(Table16[Team 2 GD],Table16[Team 2],$BC17,Table16[Team 1],DJ$3)+SUMIFS(Table16[Team 1 GD],Table16[Team 1],$BC17,Table16[Team 2],DJ$3)</f>
        <v>0</v>
      </c>
      <c r="DK17" s="19">
        <f>SUMIFS(Table16[Team 2 GD],Table16[Team 2],$BC17,Table16[Team 1],DK$3)+SUMIFS(Table16[Team 1 GD],Table16[Team 1],$BC17,Table16[Team 2],DK$3)</f>
        <v>0</v>
      </c>
      <c r="DL17" s="19">
        <f>SUMIFS(Table16[Team 2 GD],Table16[Team 2],$BC17,Table16[Team 1],DL$3)+SUMIFS(Table16[Team 1 GD],Table16[Team 1],$BC17,Table16[Team 2],DL$3)</f>
        <v>0</v>
      </c>
      <c r="DM17" s="19">
        <f>SUMIFS(Table16[Team 2 GD],Table16[Team 2],$BC17,Table16[Team 1],DM$3)+SUMIFS(Table16[Team 1 GD],Table16[Team 1],$BC17,Table16[Team 2],DM$3)</f>
        <v>0</v>
      </c>
      <c r="DN17" s="19">
        <f>SUMIFS(Table16[Team 2 GD],Table16[Team 2],$BC17,Table16[Team 1],DN$3)+SUMIFS(Table16[Team 1 GD],Table16[Team 1],$BC17,Table16[Team 2],DN$3)</f>
        <v>0</v>
      </c>
      <c r="DO17" s="19">
        <f>SUMIFS(Table16[Team 2 GD],Table16[Team 2],$BC17,Table16[Team 1],DO$3)+SUMIFS(Table16[Team 1 GD],Table16[Team 1],$BC17,Table16[Team 2],DO$3)</f>
        <v>0</v>
      </c>
      <c r="DP17" s="19">
        <f>SUMIFS(Table16[Team 2 GD],Table16[Team 2],$BC17,Table16[Team 1],DP$3)+SUMIFS(Table16[Team 1 GD],Table16[Team 1],$BC17,Table16[Team 2],DP$3)</f>
        <v>0</v>
      </c>
      <c r="DQ17" s="19">
        <f>SUMIFS(Table16[Team 2 GD],Table16[Team 2],$BC17,Table16[Team 1],DQ$3)+SUMIFS(Table16[Team 1 GD],Table16[Team 1],$BC17,Table16[Team 2],DQ$3)</f>
        <v>0</v>
      </c>
      <c r="DS17" s="17" t="s">
        <v>110</v>
      </c>
      <c r="DT17" s="19">
        <f>SUMIFS(Table16[Team 2 Goals],Table16[Team 2],$BC17,Table16[Team 1],DT$3)+SUMIFS(Table16[Team 1 Goals],Table16[Team 1],$BC17,Table16[Team 2],DT$3)</f>
        <v>0</v>
      </c>
      <c r="DU17" s="19">
        <f>SUMIFS(Table16[Team 2 Goals],Table16[Team 2],$BC17,Table16[Team 1],DU$3)+SUMIFS(Table16[Team 1 Goals],Table16[Team 1],$BC17,Table16[Team 2],DU$3)</f>
        <v>0</v>
      </c>
      <c r="DV17" s="19">
        <f>SUMIFS(Table16[Team 2 Goals],Table16[Team 2],$BC17,Table16[Team 1],DV$3)+SUMIFS(Table16[Team 1 Goals],Table16[Team 1],$BC17,Table16[Team 2],DV$3)</f>
        <v>0</v>
      </c>
      <c r="DW17" s="19">
        <f>SUMIFS(Table16[Team 2 Goals],Table16[Team 2],$BC17,Table16[Team 1],DW$3)+SUMIFS(Table16[Team 1 Goals],Table16[Team 1],$BC17,Table16[Team 2],DW$3)</f>
        <v>0</v>
      </c>
      <c r="DX17" s="19">
        <f>SUMIFS(Table16[Team 2 Goals],Table16[Team 2],$BC17,Table16[Team 1],DX$3)+SUMIFS(Table16[Team 1 Goals],Table16[Team 1],$BC17,Table16[Team 2],DX$3)</f>
        <v>0</v>
      </c>
      <c r="DY17" s="19">
        <f>SUMIFS(Table16[Team 2 Goals],Table16[Team 2],$BC17,Table16[Team 1],DY$3)+SUMIFS(Table16[Team 1 Goals],Table16[Team 1],$BC17,Table16[Team 2],DY$3)</f>
        <v>0</v>
      </c>
      <c r="DZ17" s="19">
        <f>SUMIFS(Table16[Team 2 Goals],Table16[Team 2],$BC17,Table16[Team 1],DZ$3)+SUMIFS(Table16[Team 1 Goals],Table16[Team 1],$BC17,Table16[Team 2],DZ$3)</f>
        <v>0</v>
      </c>
      <c r="EA17" s="19">
        <f>SUMIFS(Table16[Team 2 Goals],Table16[Team 2],$BC17,Table16[Team 1],EA$3)+SUMIFS(Table16[Team 1 Goals],Table16[Team 1],$BC17,Table16[Team 2],EA$3)</f>
        <v>0</v>
      </c>
      <c r="EB17" s="19">
        <f>SUMIFS(Table16[Team 2 Goals],Table16[Team 2],$BC17,Table16[Team 1],EB$3)+SUMIFS(Table16[Team 1 Goals],Table16[Team 1],$BC17,Table16[Team 2],EB$3)</f>
        <v>0</v>
      </c>
      <c r="EC17" s="19">
        <f>SUMIFS(Table16[Team 2 Goals],Table16[Team 2],$BC17,Table16[Team 1],EC$3)+SUMIFS(Table16[Team 1 Goals],Table16[Team 1],$BC17,Table16[Team 2],EC$3)</f>
        <v>0</v>
      </c>
      <c r="ED17" s="19">
        <f>SUMIFS(Table16[Team 2 Goals],Table16[Team 2],$BC17,Table16[Team 1],ED$3)+SUMIFS(Table16[Team 1 Goals],Table16[Team 1],$BC17,Table16[Team 2],ED$3)</f>
        <v>0</v>
      </c>
      <c r="EE17" s="19">
        <f>SUMIFS(Table16[Team 2 Goals],Table16[Team 2],$BC17,Table16[Team 1],EE$3)+SUMIFS(Table16[Team 1 Goals],Table16[Team 1],$BC17,Table16[Team 2],EE$3)</f>
        <v>0</v>
      </c>
      <c r="EF17" s="19">
        <f>SUMIFS(Table16[Team 2 Goals],Table16[Team 2],$BC17,Table16[Team 1],EF$3)+SUMIFS(Table16[Team 1 Goals],Table16[Team 1],$BC17,Table16[Team 2],EF$3)</f>
        <v>0</v>
      </c>
      <c r="EG17" s="19">
        <f>SUMIFS(Table16[Team 2 Goals],Table16[Team 2],$BC17,Table16[Team 1],EG$3)+SUMIFS(Table16[Team 1 Goals],Table16[Team 1],$BC17,Table16[Team 2],EG$3)</f>
        <v>0</v>
      </c>
      <c r="EH17" s="19">
        <f>SUMIFS(Table16[Team 2 Goals],Table16[Team 2],$BC17,Table16[Team 1],EH$3)+SUMIFS(Table16[Team 1 Goals],Table16[Team 1],$BC17,Table16[Team 2],EH$3)</f>
        <v>0</v>
      </c>
      <c r="EI17" s="19">
        <f>SUMIFS(Table16[Team 2 Goals],Table16[Team 2],$BC17,Table16[Team 1],EI$3)+SUMIFS(Table16[Team 1 Goals],Table16[Team 1],$BC17,Table16[Team 2],EI$3)</f>
        <v>0</v>
      </c>
      <c r="EJ17" s="19">
        <f>SUMIFS(Table16[Team 2 Goals],Table16[Team 2],$BC17,Table16[Team 1],EJ$3)+SUMIFS(Table16[Team 1 Goals],Table16[Team 1],$BC17,Table16[Team 2],EJ$3)</f>
        <v>0</v>
      </c>
      <c r="EK17" s="19">
        <f>SUMIFS(Table16[Team 2 Goals],Table16[Team 2],$BC17,Table16[Team 1],EK$3)+SUMIFS(Table16[Team 1 Goals],Table16[Team 1],$BC17,Table16[Team 2],EK$3)</f>
        <v>0</v>
      </c>
      <c r="EL17" s="19">
        <f>SUMIFS(Table16[Team 2 Goals],Table16[Team 2],$BC17,Table16[Team 1],EL$3)+SUMIFS(Table16[Team 1 Goals],Table16[Team 1],$BC17,Table16[Team 2],EL$3)</f>
        <v>0</v>
      </c>
      <c r="EM17" s="19">
        <f>SUMIFS(Table16[Team 2 Goals],Table16[Team 2],$BC17,Table16[Team 1],EM$3)+SUMIFS(Table16[Team 1 Goals],Table16[Team 1],$BC17,Table16[Team 2],EM$3)</f>
        <v>0</v>
      </c>
      <c r="EN17" s="19">
        <f>SUMIFS(Table16[Team 2 Goals],Table16[Team 2],$BC17,Table16[Team 1],EN$3)+SUMIFS(Table16[Team 1 Goals],Table16[Team 1],$BC17,Table16[Team 2],EN$3)</f>
        <v>0</v>
      </c>
      <c r="EO17" s="19">
        <f>SUMIFS(Table16[Team 2 Goals],Table16[Team 2],$BC17,Table16[Team 1],EO$3)+SUMIFS(Table16[Team 1 Goals],Table16[Team 1],$BC17,Table16[Team 2],EO$3)</f>
        <v>0</v>
      </c>
      <c r="EP17" s="19">
        <f>SUMIFS(Table16[Team 2 Goals],Table16[Team 2],$BC17,Table16[Team 1],EP$3)+SUMIFS(Table16[Team 1 Goals],Table16[Team 1],$BC17,Table16[Team 2],EP$3)</f>
        <v>0</v>
      </c>
      <c r="EQ17" s="19">
        <f>SUMIFS(Table16[Team 2 Goals],Table16[Team 2],$BC17,Table16[Team 1],EQ$3)+SUMIFS(Table16[Team 1 Goals],Table16[Team 1],$BC17,Table16[Team 2],EQ$3)</f>
        <v>0</v>
      </c>
      <c r="ER17" s="19">
        <f>SUMIFS(Table16[Team 2 Goals],Table16[Team 2],$BC17,Table16[Team 1],ER$3)+SUMIFS(Table16[Team 1 Goals],Table16[Team 1],$BC17,Table16[Team 2],ER$3)</f>
        <v>0</v>
      </c>
      <c r="ES17" s="19">
        <f>SUMIFS(Table16[Team 2 Goals],Table16[Team 2],$BC17,Table16[Team 1],ES$3)+SUMIFS(Table16[Team 1 Goals],Table16[Team 1],$BC17,Table16[Team 2],ES$3)</f>
        <v>0</v>
      </c>
      <c r="ET17" s="19">
        <f>SUMIFS(Table16[Team 2 Goals],Table16[Team 2],$BC17,Table16[Team 1],ET$3)+SUMIFS(Table16[Team 1 Goals],Table16[Team 1],$BC17,Table16[Team 2],ET$3)</f>
        <v>0</v>
      </c>
      <c r="EU17" s="19">
        <f>SUMIFS(Table16[Team 2 Goals],Table16[Team 2],$BC17,Table16[Team 1],EU$3)+SUMIFS(Table16[Team 1 Goals],Table16[Team 1],$BC17,Table16[Team 2],EU$3)</f>
        <v>0</v>
      </c>
      <c r="EV17" s="19">
        <f>SUMIFS(Table16[Team 2 Goals],Table16[Team 2],$BC17,Table16[Team 1],EV$3)+SUMIFS(Table16[Team 1 Goals],Table16[Team 1],$BC17,Table16[Team 2],EV$3)</f>
        <v>0</v>
      </c>
      <c r="EW17" s="19">
        <f>SUMIFS(Table16[Team 2 Goals],Table16[Team 2],$BC17,Table16[Team 1],EW$3)+SUMIFS(Table16[Team 1 Goals],Table16[Team 1],$BC17,Table16[Team 2],EW$3)</f>
        <v>0</v>
      </c>
      <c r="EX17" s="19">
        <f>SUMIFS(Table16[Team 2 Goals],Table16[Team 2],$BC17,Table16[Team 1],EX$3)+SUMIFS(Table16[Team 1 Goals],Table16[Team 1],$BC17,Table16[Team 2],EX$3)</f>
        <v>0</v>
      </c>
      <c r="EY17" s="19">
        <f>SUMIFS(Table16[Team 2 Goals],Table16[Team 2],$BC17,Table16[Team 1],EY$3)+SUMIFS(Table16[Team 1 Goals],Table16[Team 1],$BC17,Table16[Team 2],EY$3)</f>
        <v>0</v>
      </c>
      <c r="FA17" s="72"/>
      <c r="FB17" s="72"/>
    </row>
    <row r="18" spans="1:160" s="17" customFormat="1" ht="30" customHeight="1" x14ac:dyDescent="0.25">
      <c r="A18" s="70"/>
      <c r="B18" s="5">
        <v>15</v>
      </c>
      <c r="C18" s="5" t="s">
        <v>72</v>
      </c>
      <c r="D18" s="28">
        <v>44889</v>
      </c>
      <c r="E18" s="5" t="s">
        <v>9</v>
      </c>
      <c r="F18" s="29">
        <v>0.79166666666666663</v>
      </c>
      <c r="G18" s="30">
        <f t="shared" si="0"/>
        <v>44889.333333333328</v>
      </c>
      <c r="H18" s="5" t="s">
        <v>29</v>
      </c>
      <c r="I18" s="67"/>
      <c r="J18" s="5" t="str">
        <f>IF(Table16[[#This Row],[SCORE]]="","",IF(O18=P18,"Draw",IF(O18&gt;P18,K18,L18)))</f>
        <v/>
      </c>
      <c r="K18" s="17" t="str">
        <f>IF(Table16[[#This Row],[TEAMS]]="","",LEFT(H18,FIND(" -",H18,1)-1))</f>
        <v>Portugal</v>
      </c>
      <c r="L18" s="17" t="str">
        <f>IF(Table16[[#This Row],[TEAMS]]="","",MID(H18,FIND("-",H18,1)+2,LEN(H18)-FIND("-",H18,1)+2))</f>
        <v>Ghana</v>
      </c>
      <c r="M18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18" s="17" t="str">
        <f>IF(Table16[[#This Row],[Winner]]=Table16[[#This Row],[Team 1]],Table16[[#This Row],[Team 2]],IF(Table16[[#This Row],[Winner]]=Table16[[#This Row],[Team 2]],Table16[[#This Row],[Team 1]],""))</f>
        <v/>
      </c>
      <c r="O18" s="17" t="str">
        <f>IF(Table16[[#This Row],[SCORE]]="","",LEFT(I18,FIND(":",I18,1)-1)*1)</f>
        <v/>
      </c>
      <c r="P18" s="17" t="str">
        <f>IF(Table16[[#This Row],[SCORE]]="","",MID(I18,FIND(":",I18,1)+1,LEN(I18)-FIND(":",I18,1)+1)*1)</f>
        <v/>
      </c>
      <c r="Q18" s="17" t="str">
        <f>IF(OR(Table16[[#This Row],[Team 1 Goals]]="",Table16[[#This Row],[Team 2 Goals]]=""),"",Table16[[#This Row],[Team 1 Goals]]-Table16[[#This Row],[Team 2 Goals]])</f>
        <v/>
      </c>
      <c r="R18" s="17" t="str">
        <f>IF(OR(Table16[[#This Row],[Team 1 Goals]]="",Table16[[#This Row],[Team 2 Goals]]=""),"",Table16[[#This Row],[Team 2 Goals]]-Table16[[#This Row],[Team 1 Goals]])</f>
        <v/>
      </c>
      <c r="S18" s="17" t="str">
        <f>IF(Table16[[#This Row],[SCORE]]="","",IF(Table16[[#This Row],[WINNER / RESULT]]="Draw",1,IF(Table16[[#This Row],[WINNER / RESULT]]=Table16[[#This Row],[Team 1]],3,0)))</f>
        <v/>
      </c>
      <c r="T18" s="17" t="str">
        <f>IF(Table16[[#This Row],[SCORE]]="","",IF(Table16[[#This Row],[WINNER / RESULT]]="Draw",1,IF(Table16[[#This Row],[WINNER / RESULT]]=Table16[[#This Row],[Team 2]],3,0)))</f>
        <v/>
      </c>
      <c r="Z18" s="4" t="s">
        <v>21</v>
      </c>
      <c r="AA18" s="43">
        <v>1</v>
      </c>
      <c r="AB18" s="44" t="str">
        <f ca="1">IFERROR(INDEX(AJ:AJ,MATCH("1"&amp;Z18,AT:AT,0),1),"")</f>
        <v>Argentina</v>
      </c>
      <c r="AC18" s="44" t="str">
        <f ca="1">IF(AB18="","",VLOOKUP(AB18,AJ:AO,2,FALSE)&amp;"-"&amp;VLOOKUP(AB18,AJ:AO,3,FALSE)&amp;"-"&amp;VLOOKUP(AB18,AJ:AO,4,FALSE))</f>
        <v>0-0-0</v>
      </c>
      <c r="AD18" s="44">
        <f ca="1">IF(AB18="","",VLOOKUP(AB18,AJ:AQ,8,FALSE))</f>
        <v>0</v>
      </c>
      <c r="AE18" s="45">
        <f ca="1">IF(AB18="","",VLOOKUP(AB18,AJ:AT,5,FALSE))</f>
        <v>0</v>
      </c>
      <c r="AS18" s="17" t="str">
        <f t="shared" si="1"/>
        <v/>
      </c>
      <c r="BC18" s="17" t="s">
        <v>104</v>
      </c>
      <c r="BD18" s="19">
        <f>SUMIFS(Table16[Team 2 Points],Table16[Team 2],$BC18,Table16[Team 1],BD$3)+SUMIFS(Table16[Team 1 Points],Table16[Team 1],$BC18,Table16[Team 2],BD$3)</f>
        <v>0</v>
      </c>
      <c r="BE18" s="19">
        <f>SUMIFS(Table16[Team 2 Points],Table16[Team 2],$BC18,Table16[Team 1],BE$3)+SUMIFS(Table16[Team 1 Points],Table16[Team 1],$BC18,Table16[Team 2],BE$3)</f>
        <v>0</v>
      </c>
      <c r="BF18" s="19">
        <f>SUMIFS(Table16[Team 2 Points],Table16[Team 2],$BC18,Table16[Team 1],BF$3)+SUMIFS(Table16[Team 1 Points],Table16[Team 1],$BC18,Table16[Team 2],BF$3)</f>
        <v>0</v>
      </c>
      <c r="BG18" s="19">
        <f>SUMIFS(Table16[Team 2 Points],Table16[Team 2],$BC18,Table16[Team 1],BG$3)+SUMIFS(Table16[Team 1 Points],Table16[Team 1],$BC18,Table16[Team 2],BG$3)</f>
        <v>0</v>
      </c>
      <c r="BH18" s="19">
        <f>SUMIFS(Table16[Team 2 Points],Table16[Team 2],$BC18,Table16[Team 1],BH$3)+SUMIFS(Table16[Team 1 Points],Table16[Team 1],$BC18,Table16[Team 2],BH$3)</f>
        <v>0</v>
      </c>
      <c r="BI18" s="19">
        <f>SUMIFS(Table16[Team 2 Points],Table16[Team 2],$BC18,Table16[Team 1],BI$3)+SUMIFS(Table16[Team 1 Points],Table16[Team 1],$BC18,Table16[Team 2],BI$3)</f>
        <v>0</v>
      </c>
      <c r="BJ18" s="19">
        <f>SUMIFS(Table16[Team 2 Points],Table16[Team 2],$BC18,Table16[Team 1],BJ$3)+SUMIFS(Table16[Team 1 Points],Table16[Team 1],$BC18,Table16[Team 2],BJ$3)</f>
        <v>0</v>
      </c>
      <c r="BK18" s="19">
        <f>SUMIFS(Table16[Team 2 Points],Table16[Team 2],$BC18,Table16[Team 1],BK$3)+SUMIFS(Table16[Team 1 Points],Table16[Team 1],$BC18,Table16[Team 2],BK$3)</f>
        <v>0</v>
      </c>
      <c r="BL18" s="19">
        <f>SUMIFS(Table16[Team 2 Points],Table16[Team 2],$BC18,Table16[Team 1],BL$3)+SUMIFS(Table16[Team 1 Points],Table16[Team 1],$BC18,Table16[Team 2],BL$3)</f>
        <v>0</v>
      </c>
      <c r="BM18" s="19">
        <f>SUMIFS(Table16[Team 2 Points],Table16[Team 2],$BC18,Table16[Team 1],BM$3)+SUMIFS(Table16[Team 1 Points],Table16[Team 1],$BC18,Table16[Team 2],BM$3)</f>
        <v>0</v>
      </c>
      <c r="BN18" s="19">
        <f>SUMIFS(Table16[Team 2 Points],Table16[Team 2],$BC18,Table16[Team 1],BN$3)+SUMIFS(Table16[Team 1 Points],Table16[Team 1],$BC18,Table16[Team 2],BN$3)</f>
        <v>0</v>
      </c>
      <c r="BO18" s="19">
        <f>SUMIFS(Table16[Team 2 Points],Table16[Team 2],$BC18,Table16[Team 1],BO$3)+SUMIFS(Table16[Team 1 Points],Table16[Team 1],$BC18,Table16[Team 2],BO$3)</f>
        <v>0</v>
      </c>
      <c r="BP18" s="19">
        <f>SUMIFS(Table16[Team 2 Points],Table16[Team 2],$BC18,Table16[Team 1],BP$3)+SUMIFS(Table16[Team 1 Points],Table16[Team 1],$BC18,Table16[Team 2],BP$3)</f>
        <v>0</v>
      </c>
      <c r="BQ18" s="19">
        <f>SUMIFS(Table16[Team 2 Points],Table16[Team 2],$BC18,Table16[Team 1],BQ$3)+SUMIFS(Table16[Team 1 Points],Table16[Team 1],$BC18,Table16[Team 2],BQ$3)</f>
        <v>0</v>
      </c>
      <c r="BR18" s="19">
        <f>SUMIFS(Table16[Team 2 Points],Table16[Team 2],$BC18,Table16[Team 1],BR$3)+SUMIFS(Table16[Team 1 Points],Table16[Team 1],$BC18,Table16[Team 2],BR$3)</f>
        <v>0</v>
      </c>
      <c r="BS18" s="19">
        <f>SUMIFS(Table16[Team 2 Points],Table16[Team 2],$BC18,Table16[Team 1],BS$3)+SUMIFS(Table16[Team 1 Points],Table16[Team 1],$BC18,Table16[Team 2],BS$3)</f>
        <v>0</v>
      </c>
      <c r="BT18" s="19">
        <f>SUMIFS(Table16[Team 2 Points],Table16[Team 2],$BC18,Table16[Team 1],BT$3)+SUMIFS(Table16[Team 1 Points],Table16[Team 1],$BC18,Table16[Team 2],BT$3)</f>
        <v>0</v>
      </c>
      <c r="BU18" s="19">
        <f>SUMIFS(Table16[Team 2 Points],Table16[Team 2],$BC18,Table16[Team 1],BU$3)+SUMIFS(Table16[Team 1 Points],Table16[Team 1],$BC18,Table16[Team 2],BU$3)</f>
        <v>0</v>
      </c>
      <c r="BV18" s="19">
        <f>SUMIFS(Table16[Team 2 Points],Table16[Team 2],$BC18,Table16[Team 1],BV$3)+SUMIFS(Table16[Team 1 Points],Table16[Team 1],$BC18,Table16[Team 2],BV$3)</f>
        <v>0</v>
      </c>
      <c r="BW18" s="19">
        <f>SUMIFS(Table16[Team 2 Points],Table16[Team 2],$BC18,Table16[Team 1],BW$3)+SUMIFS(Table16[Team 1 Points],Table16[Team 1],$BC18,Table16[Team 2],BW$3)</f>
        <v>0</v>
      </c>
      <c r="BX18" s="19">
        <f>SUMIFS(Table16[Team 2 Points],Table16[Team 2],$BC18,Table16[Team 1],BX$3)+SUMIFS(Table16[Team 1 Points],Table16[Team 1],$BC18,Table16[Team 2],BX$3)</f>
        <v>0</v>
      </c>
      <c r="BY18" s="19">
        <f>SUMIFS(Table16[Team 2 Points],Table16[Team 2],$BC18,Table16[Team 1],BY$3)+SUMIFS(Table16[Team 1 Points],Table16[Team 1],$BC18,Table16[Team 2],BY$3)</f>
        <v>0</v>
      </c>
      <c r="BZ18" s="19">
        <f>SUMIFS(Table16[Team 2 Points],Table16[Team 2],$BC18,Table16[Team 1],BZ$3)+SUMIFS(Table16[Team 1 Points],Table16[Team 1],$BC18,Table16[Team 2],BZ$3)</f>
        <v>0</v>
      </c>
      <c r="CA18" s="19">
        <f>SUMIFS(Table16[Team 2 Points],Table16[Team 2],$BC18,Table16[Team 1],CA$3)+SUMIFS(Table16[Team 1 Points],Table16[Team 1],$BC18,Table16[Team 2],CA$3)</f>
        <v>0</v>
      </c>
      <c r="CB18" s="19">
        <f>SUMIFS(Table16[Team 2 Points],Table16[Team 2],$BC18,Table16[Team 1],CB$3)+SUMIFS(Table16[Team 1 Points],Table16[Team 1],$BC18,Table16[Team 2],CB$3)</f>
        <v>0</v>
      </c>
      <c r="CC18" s="19">
        <f>SUMIFS(Table16[Team 2 Points],Table16[Team 2],$BC18,Table16[Team 1],CC$3)+SUMIFS(Table16[Team 1 Points],Table16[Team 1],$BC18,Table16[Team 2],CC$3)</f>
        <v>0</v>
      </c>
      <c r="CD18" s="19">
        <f>SUMIFS(Table16[Team 2 Points],Table16[Team 2],$BC18,Table16[Team 1],CD$3)+SUMIFS(Table16[Team 1 Points],Table16[Team 1],$BC18,Table16[Team 2],CD$3)</f>
        <v>0</v>
      </c>
      <c r="CE18" s="19">
        <f>SUMIFS(Table16[Team 2 Points],Table16[Team 2],$BC18,Table16[Team 1],CE$3)+SUMIFS(Table16[Team 1 Points],Table16[Team 1],$BC18,Table16[Team 2],CE$3)</f>
        <v>0</v>
      </c>
      <c r="CF18" s="19">
        <f>SUMIFS(Table16[Team 2 Points],Table16[Team 2],$BC18,Table16[Team 1],CF$3)+SUMIFS(Table16[Team 1 Points],Table16[Team 1],$BC18,Table16[Team 2],CF$3)</f>
        <v>0</v>
      </c>
      <c r="CG18" s="19">
        <f>SUMIFS(Table16[Team 2 Points],Table16[Team 2],$BC18,Table16[Team 1],CG$3)+SUMIFS(Table16[Team 1 Points],Table16[Team 1],$BC18,Table16[Team 2],CG$3)</f>
        <v>0</v>
      </c>
      <c r="CH18" s="19">
        <f>SUMIFS(Table16[Team 2 Points],Table16[Team 2],$BC18,Table16[Team 1],CH$3)+SUMIFS(Table16[Team 1 Points],Table16[Team 1],$BC18,Table16[Team 2],CH$3)</f>
        <v>0</v>
      </c>
      <c r="CI18" s="19">
        <f>SUMIFS(Table16[Team 2 Points],Table16[Team 2],$BC18,Table16[Team 1],CI$3)+SUMIFS(Table16[Team 1 Points],Table16[Team 1],$BC18,Table16[Team 2],CI$3)</f>
        <v>0</v>
      </c>
      <c r="CK18" s="17" t="s">
        <v>104</v>
      </c>
      <c r="CL18" s="19">
        <f>SUMIFS(Table16[Team 2 GD],Table16[Team 2],$BC18,Table16[Team 1],CL$3)+SUMIFS(Table16[Team 1 GD],Table16[Team 1],$BC18,Table16[Team 2],CL$3)</f>
        <v>0</v>
      </c>
      <c r="CM18" s="19">
        <f>SUMIFS(Table16[Team 2 GD],Table16[Team 2],$BC18,Table16[Team 1],CM$3)+SUMIFS(Table16[Team 1 GD],Table16[Team 1],$BC18,Table16[Team 2],CM$3)</f>
        <v>0</v>
      </c>
      <c r="CN18" s="19">
        <f>SUMIFS(Table16[Team 2 GD],Table16[Team 2],$BC18,Table16[Team 1],CN$3)+SUMIFS(Table16[Team 1 GD],Table16[Team 1],$BC18,Table16[Team 2],CN$3)</f>
        <v>0</v>
      </c>
      <c r="CO18" s="19">
        <f>SUMIFS(Table16[Team 2 GD],Table16[Team 2],$BC18,Table16[Team 1],CO$3)+SUMIFS(Table16[Team 1 GD],Table16[Team 1],$BC18,Table16[Team 2],CO$3)</f>
        <v>0</v>
      </c>
      <c r="CP18" s="19">
        <f>SUMIFS(Table16[Team 2 GD],Table16[Team 2],$BC18,Table16[Team 1],CP$3)+SUMIFS(Table16[Team 1 GD],Table16[Team 1],$BC18,Table16[Team 2],CP$3)</f>
        <v>0</v>
      </c>
      <c r="CQ18" s="19">
        <f>SUMIFS(Table16[Team 2 GD],Table16[Team 2],$BC18,Table16[Team 1],CQ$3)+SUMIFS(Table16[Team 1 GD],Table16[Team 1],$BC18,Table16[Team 2],CQ$3)</f>
        <v>0</v>
      </c>
      <c r="CR18" s="19">
        <f>SUMIFS(Table16[Team 2 GD],Table16[Team 2],$BC18,Table16[Team 1],CR$3)+SUMIFS(Table16[Team 1 GD],Table16[Team 1],$BC18,Table16[Team 2],CR$3)</f>
        <v>0</v>
      </c>
      <c r="CS18" s="19">
        <f>SUMIFS(Table16[Team 2 GD],Table16[Team 2],$BC18,Table16[Team 1],CS$3)+SUMIFS(Table16[Team 1 GD],Table16[Team 1],$BC18,Table16[Team 2],CS$3)</f>
        <v>0</v>
      </c>
      <c r="CT18" s="19">
        <f>SUMIFS(Table16[Team 2 GD],Table16[Team 2],$BC18,Table16[Team 1],CT$3)+SUMIFS(Table16[Team 1 GD],Table16[Team 1],$BC18,Table16[Team 2],CT$3)</f>
        <v>0</v>
      </c>
      <c r="CU18" s="19">
        <f>SUMIFS(Table16[Team 2 GD],Table16[Team 2],$BC18,Table16[Team 1],CU$3)+SUMIFS(Table16[Team 1 GD],Table16[Team 1],$BC18,Table16[Team 2],CU$3)</f>
        <v>0</v>
      </c>
      <c r="CV18" s="19">
        <f>SUMIFS(Table16[Team 2 GD],Table16[Team 2],$BC18,Table16[Team 1],CV$3)+SUMIFS(Table16[Team 1 GD],Table16[Team 1],$BC18,Table16[Team 2],CV$3)</f>
        <v>0</v>
      </c>
      <c r="CW18" s="19">
        <f>SUMIFS(Table16[Team 2 GD],Table16[Team 2],$BC18,Table16[Team 1],CW$3)+SUMIFS(Table16[Team 1 GD],Table16[Team 1],$BC18,Table16[Team 2],CW$3)</f>
        <v>0</v>
      </c>
      <c r="CX18" s="19">
        <f>SUMIFS(Table16[Team 2 GD],Table16[Team 2],$BC18,Table16[Team 1],CX$3)+SUMIFS(Table16[Team 1 GD],Table16[Team 1],$BC18,Table16[Team 2],CX$3)</f>
        <v>0</v>
      </c>
      <c r="CY18" s="19">
        <f>SUMIFS(Table16[Team 2 GD],Table16[Team 2],$BC18,Table16[Team 1],CY$3)+SUMIFS(Table16[Team 1 GD],Table16[Team 1],$BC18,Table16[Team 2],CY$3)</f>
        <v>0</v>
      </c>
      <c r="CZ18" s="19">
        <f>SUMIFS(Table16[Team 2 GD],Table16[Team 2],$BC18,Table16[Team 1],CZ$3)+SUMIFS(Table16[Team 1 GD],Table16[Team 1],$BC18,Table16[Team 2],CZ$3)</f>
        <v>0</v>
      </c>
      <c r="DA18" s="19">
        <f>SUMIFS(Table16[Team 2 GD],Table16[Team 2],$BC18,Table16[Team 1],DA$3)+SUMIFS(Table16[Team 1 GD],Table16[Team 1],$BC18,Table16[Team 2],DA$3)</f>
        <v>0</v>
      </c>
      <c r="DB18" s="19">
        <f>SUMIFS(Table16[Team 2 GD],Table16[Team 2],$BC18,Table16[Team 1],DB$3)+SUMIFS(Table16[Team 1 GD],Table16[Team 1],$BC18,Table16[Team 2],DB$3)</f>
        <v>0</v>
      </c>
      <c r="DC18" s="19">
        <f>SUMIFS(Table16[Team 2 GD],Table16[Team 2],$BC18,Table16[Team 1],DC$3)+SUMIFS(Table16[Team 1 GD],Table16[Team 1],$BC18,Table16[Team 2],DC$3)</f>
        <v>0</v>
      </c>
      <c r="DD18" s="19">
        <f>SUMIFS(Table16[Team 2 GD],Table16[Team 2],$BC18,Table16[Team 1],DD$3)+SUMIFS(Table16[Team 1 GD],Table16[Team 1],$BC18,Table16[Team 2],DD$3)</f>
        <v>0</v>
      </c>
      <c r="DE18" s="19">
        <f>SUMIFS(Table16[Team 2 GD],Table16[Team 2],$BC18,Table16[Team 1],DE$3)+SUMIFS(Table16[Team 1 GD],Table16[Team 1],$BC18,Table16[Team 2],DE$3)</f>
        <v>0</v>
      </c>
      <c r="DF18" s="19">
        <f>SUMIFS(Table16[Team 2 GD],Table16[Team 2],$BC18,Table16[Team 1],DF$3)+SUMIFS(Table16[Team 1 GD],Table16[Team 1],$BC18,Table16[Team 2],DF$3)</f>
        <v>0</v>
      </c>
      <c r="DG18" s="19">
        <f>SUMIFS(Table16[Team 2 GD],Table16[Team 2],$BC18,Table16[Team 1],DG$3)+SUMIFS(Table16[Team 1 GD],Table16[Team 1],$BC18,Table16[Team 2],DG$3)</f>
        <v>0</v>
      </c>
      <c r="DH18" s="19">
        <f>SUMIFS(Table16[Team 2 GD],Table16[Team 2],$BC18,Table16[Team 1],DH$3)+SUMIFS(Table16[Team 1 GD],Table16[Team 1],$BC18,Table16[Team 2],DH$3)</f>
        <v>0</v>
      </c>
      <c r="DI18" s="19">
        <f>SUMIFS(Table16[Team 2 GD],Table16[Team 2],$BC18,Table16[Team 1],DI$3)+SUMIFS(Table16[Team 1 GD],Table16[Team 1],$BC18,Table16[Team 2],DI$3)</f>
        <v>0</v>
      </c>
      <c r="DJ18" s="19">
        <f>SUMIFS(Table16[Team 2 GD],Table16[Team 2],$BC18,Table16[Team 1],DJ$3)+SUMIFS(Table16[Team 1 GD],Table16[Team 1],$BC18,Table16[Team 2],DJ$3)</f>
        <v>0</v>
      </c>
      <c r="DK18" s="19">
        <f>SUMIFS(Table16[Team 2 GD],Table16[Team 2],$BC18,Table16[Team 1],DK$3)+SUMIFS(Table16[Team 1 GD],Table16[Team 1],$BC18,Table16[Team 2],DK$3)</f>
        <v>0</v>
      </c>
      <c r="DL18" s="19">
        <f>SUMIFS(Table16[Team 2 GD],Table16[Team 2],$BC18,Table16[Team 1],DL$3)+SUMIFS(Table16[Team 1 GD],Table16[Team 1],$BC18,Table16[Team 2],DL$3)</f>
        <v>0</v>
      </c>
      <c r="DM18" s="19">
        <f>SUMIFS(Table16[Team 2 GD],Table16[Team 2],$BC18,Table16[Team 1],DM$3)+SUMIFS(Table16[Team 1 GD],Table16[Team 1],$BC18,Table16[Team 2],DM$3)</f>
        <v>0</v>
      </c>
      <c r="DN18" s="19">
        <f>SUMIFS(Table16[Team 2 GD],Table16[Team 2],$BC18,Table16[Team 1],DN$3)+SUMIFS(Table16[Team 1 GD],Table16[Team 1],$BC18,Table16[Team 2],DN$3)</f>
        <v>0</v>
      </c>
      <c r="DO18" s="19">
        <f>SUMIFS(Table16[Team 2 GD],Table16[Team 2],$BC18,Table16[Team 1],DO$3)+SUMIFS(Table16[Team 1 GD],Table16[Team 1],$BC18,Table16[Team 2],DO$3)</f>
        <v>0</v>
      </c>
      <c r="DP18" s="19">
        <f>SUMIFS(Table16[Team 2 GD],Table16[Team 2],$BC18,Table16[Team 1],DP$3)+SUMIFS(Table16[Team 1 GD],Table16[Team 1],$BC18,Table16[Team 2],DP$3)</f>
        <v>0</v>
      </c>
      <c r="DQ18" s="19">
        <f>SUMIFS(Table16[Team 2 GD],Table16[Team 2],$BC18,Table16[Team 1],DQ$3)+SUMIFS(Table16[Team 1 GD],Table16[Team 1],$BC18,Table16[Team 2],DQ$3)</f>
        <v>0</v>
      </c>
      <c r="DS18" s="17" t="s">
        <v>104</v>
      </c>
      <c r="DT18" s="19">
        <f>SUMIFS(Table16[Team 2 Goals],Table16[Team 2],$BC18,Table16[Team 1],DT$3)+SUMIFS(Table16[Team 1 Goals],Table16[Team 1],$BC18,Table16[Team 2],DT$3)</f>
        <v>0</v>
      </c>
      <c r="DU18" s="19">
        <f>SUMIFS(Table16[Team 2 Goals],Table16[Team 2],$BC18,Table16[Team 1],DU$3)+SUMIFS(Table16[Team 1 Goals],Table16[Team 1],$BC18,Table16[Team 2],DU$3)</f>
        <v>0</v>
      </c>
      <c r="DV18" s="19">
        <f>SUMIFS(Table16[Team 2 Goals],Table16[Team 2],$BC18,Table16[Team 1],DV$3)+SUMIFS(Table16[Team 1 Goals],Table16[Team 1],$BC18,Table16[Team 2],DV$3)</f>
        <v>0</v>
      </c>
      <c r="DW18" s="19">
        <f>SUMIFS(Table16[Team 2 Goals],Table16[Team 2],$BC18,Table16[Team 1],DW$3)+SUMIFS(Table16[Team 1 Goals],Table16[Team 1],$BC18,Table16[Team 2],DW$3)</f>
        <v>0</v>
      </c>
      <c r="DX18" s="19">
        <f>SUMIFS(Table16[Team 2 Goals],Table16[Team 2],$BC18,Table16[Team 1],DX$3)+SUMIFS(Table16[Team 1 Goals],Table16[Team 1],$BC18,Table16[Team 2],DX$3)</f>
        <v>0</v>
      </c>
      <c r="DY18" s="19">
        <f>SUMIFS(Table16[Team 2 Goals],Table16[Team 2],$BC18,Table16[Team 1],DY$3)+SUMIFS(Table16[Team 1 Goals],Table16[Team 1],$BC18,Table16[Team 2],DY$3)</f>
        <v>0</v>
      </c>
      <c r="DZ18" s="19">
        <f>SUMIFS(Table16[Team 2 Goals],Table16[Team 2],$BC18,Table16[Team 1],DZ$3)+SUMIFS(Table16[Team 1 Goals],Table16[Team 1],$BC18,Table16[Team 2],DZ$3)</f>
        <v>0</v>
      </c>
      <c r="EA18" s="19">
        <f>SUMIFS(Table16[Team 2 Goals],Table16[Team 2],$BC18,Table16[Team 1],EA$3)+SUMIFS(Table16[Team 1 Goals],Table16[Team 1],$BC18,Table16[Team 2],EA$3)</f>
        <v>0</v>
      </c>
      <c r="EB18" s="19">
        <f>SUMIFS(Table16[Team 2 Goals],Table16[Team 2],$BC18,Table16[Team 1],EB$3)+SUMIFS(Table16[Team 1 Goals],Table16[Team 1],$BC18,Table16[Team 2],EB$3)</f>
        <v>0</v>
      </c>
      <c r="EC18" s="19">
        <f>SUMIFS(Table16[Team 2 Goals],Table16[Team 2],$BC18,Table16[Team 1],EC$3)+SUMIFS(Table16[Team 1 Goals],Table16[Team 1],$BC18,Table16[Team 2],EC$3)</f>
        <v>0</v>
      </c>
      <c r="ED18" s="19">
        <f>SUMIFS(Table16[Team 2 Goals],Table16[Team 2],$BC18,Table16[Team 1],ED$3)+SUMIFS(Table16[Team 1 Goals],Table16[Team 1],$BC18,Table16[Team 2],ED$3)</f>
        <v>0</v>
      </c>
      <c r="EE18" s="19">
        <f>SUMIFS(Table16[Team 2 Goals],Table16[Team 2],$BC18,Table16[Team 1],EE$3)+SUMIFS(Table16[Team 1 Goals],Table16[Team 1],$BC18,Table16[Team 2],EE$3)</f>
        <v>0</v>
      </c>
      <c r="EF18" s="19">
        <f>SUMIFS(Table16[Team 2 Goals],Table16[Team 2],$BC18,Table16[Team 1],EF$3)+SUMIFS(Table16[Team 1 Goals],Table16[Team 1],$BC18,Table16[Team 2],EF$3)</f>
        <v>0</v>
      </c>
      <c r="EG18" s="19">
        <f>SUMIFS(Table16[Team 2 Goals],Table16[Team 2],$BC18,Table16[Team 1],EG$3)+SUMIFS(Table16[Team 1 Goals],Table16[Team 1],$BC18,Table16[Team 2],EG$3)</f>
        <v>0</v>
      </c>
      <c r="EH18" s="19">
        <f>SUMIFS(Table16[Team 2 Goals],Table16[Team 2],$BC18,Table16[Team 1],EH$3)+SUMIFS(Table16[Team 1 Goals],Table16[Team 1],$BC18,Table16[Team 2],EH$3)</f>
        <v>0</v>
      </c>
      <c r="EI18" s="19">
        <f>SUMIFS(Table16[Team 2 Goals],Table16[Team 2],$BC18,Table16[Team 1],EI$3)+SUMIFS(Table16[Team 1 Goals],Table16[Team 1],$BC18,Table16[Team 2],EI$3)</f>
        <v>0</v>
      </c>
      <c r="EJ18" s="19">
        <f>SUMIFS(Table16[Team 2 Goals],Table16[Team 2],$BC18,Table16[Team 1],EJ$3)+SUMIFS(Table16[Team 1 Goals],Table16[Team 1],$BC18,Table16[Team 2],EJ$3)</f>
        <v>0</v>
      </c>
      <c r="EK18" s="19">
        <f>SUMIFS(Table16[Team 2 Goals],Table16[Team 2],$BC18,Table16[Team 1],EK$3)+SUMIFS(Table16[Team 1 Goals],Table16[Team 1],$BC18,Table16[Team 2],EK$3)</f>
        <v>0</v>
      </c>
      <c r="EL18" s="19">
        <f>SUMIFS(Table16[Team 2 Goals],Table16[Team 2],$BC18,Table16[Team 1],EL$3)+SUMIFS(Table16[Team 1 Goals],Table16[Team 1],$BC18,Table16[Team 2],EL$3)</f>
        <v>0</v>
      </c>
      <c r="EM18" s="19">
        <f>SUMIFS(Table16[Team 2 Goals],Table16[Team 2],$BC18,Table16[Team 1],EM$3)+SUMIFS(Table16[Team 1 Goals],Table16[Team 1],$BC18,Table16[Team 2],EM$3)</f>
        <v>0</v>
      </c>
      <c r="EN18" s="19">
        <f>SUMIFS(Table16[Team 2 Goals],Table16[Team 2],$BC18,Table16[Team 1],EN$3)+SUMIFS(Table16[Team 1 Goals],Table16[Team 1],$BC18,Table16[Team 2],EN$3)</f>
        <v>0</v>
      </c>
      <c r="EO18" s="19">
        <f>SUMIFS(Table16[Team 2 Goals],Table16[Team 2],$BC18,Table16[Team 1],EO$3)+SUMIFS(Table16[Team 1 Goals],Table16[Team 1],$BC18,Table16[Team 2],EO$3)</f>
        <v>0</v>
      </c>
      <c r="EP18" s="19">
        <f>SUMIFS(Table16[Team 2 Goals],Table16[Team 2],$BC18,Table16[Team 1],EP$3)+SUMIFS(Table16[Team 1 Goals],Table16[Team 1],$BC18,Table16[Team 2],EP$3)</f>
        <v>0</v>
      </c>
      <c r="EQ18" s="19">
        <f>SUMIFS(Table16[Team 2 Goals],Table16[Team 2],$BC18,Table16[Team 1],EQ$3)+SUMIFS(Table16[Team 1 Goals],Table16[Team 1],$BC18,Table16[Team 2],EQ$3)</f>
        <v>0</v>
      </c>
      <c r="ER18" s="19">
        <f>SUMIFS(Table16[Team 2 Goals],Table16[Team 2],$BC18,Table16[Team 1],ER$3)+SUMIFS(Table16[Team 1 Goals],Table16[Team 1],$BC18,Table16[Team 2],ER$3)</f>
        <v>0</v>
      </c>
      <c r="ES18" s="19">
        <f>SUMIFS(Table16[Team 2 Goals],Table16[Team 2],$BC18,Table16[Team 1],ES$3)+SUMIFS(Table16[Team 1 Goals],Table16[Team 1],$BC18,Table16[Team 2],ES$3)</f>
        <v>0</v>
      </c>
      <c r="ET18" s="19">
        <f>SUMIFS(Table16[Team 2 Goals],Table16[Team 2],$BC18,Table16[Team 1],ET$3)+SUMIFS(Table16[Team 1 Goals],Table16[Team 1],$BC18,Table16[Team 2],ET$3)</f>
        <v>0</v>
      </c>
      <c r="EU18" s="19">
        <f>SUMIFS(Table16[Team 2 Goals],Table16[Team 2],$BC18,Table16[Team 1],EU$3)+SUMIFS(Table16[Team 1 Goals],Table16[Team 1],$BC18,Table16[Team 2],EU$3)</f>
        <v>0</v>
      </c>
      <c r="EV18" s="19">
        <f>SUMIFS(Table16[Team 2 Goals],Table16[Team 2],$BC18,Table16[Team 1],EV$3)+SUMIFS(Table16[Team 1 Goals],Table16[Team 1],$BC18,Table16[Team 2],EV$3)</f>
        <v>0</v>
      </c>
      <c r="EW18" s="19">
        <f>SUMIFS(Table16[Team 2 Goals],Table16[Team 2],$BC18,Table16[Team 1],EW$3)+SUMIFS(Table16[Team 1 Goals],Table16[Team 1],$BC18,Table16[Team 2],EW$3)</f>
        <v>0</v>
      </c>
      <c r="EX18" s="19">
        <f>SUMIFS(Table16[Team 2 Goals],Table16[Team 2],$BC18,Table16[Team 1],EX$3)+SUMIFS(Table16[Team 1 Goals],Table16[Team 1],$BC18,Table16[Team 2],EX$3)</f>
        <v>0</v>
      </c>
      <c r="EY18" s="19">
        <f>SUMIFS(Table16[Team 2 Goals],Table16[Team 2],$BC18,Table16[Team 1],EY$3)+SUMIFS(Table16[Team 1 Goals],Table16[Team 1],$BC18,Table16[Team 2],EY$3)</f>
        <v>0</v>
      </c>
      <c r="FA18" s="72"/>
      <c r="FB18" s="72"/>
    </row>
    <row r="19" spans="1:160" s="17" customFormat="1" ht="30" customHeight="1" x14ac:dyDescent="0.25">
      <c r="A19" s="70"/>
      <c r="B19" s="5">
        <v>16</v>
      </c>
      <c r="C19" s="5" t="s">
        <v>122</v>
      </c>
      <c r="D19" s="28">
        <v>44889</v>
      </c>
      <c r="E19" s="5" t="s">
        <v>16</v>
      </c>
      <c r="F19" s="29">
        <v>0.91666666666666663</v>
      </c>
      <c r="G19" s="30">
        <f t="shared" si="0"/>
        <v>44889.458333333328</v>
      </c>
      <c r="H19" s="29" t="s">
        <v>28</v>
      </c>
      <c r="I19" s="67"/>
      <c r="J19" s="5" t="str">
        <f>IF(Table16[[#This Row],[SCORE]]="","",IF(O19=P19,"Draw",IF(O19&gt;P19,K19,L19)))</f>
        <v/>
      </c>
      <c r="K19" s="17" t="str">
        <f>IF(Table16[[#This Row],[TEAMS]]="","",LEFT(H19,FIND(" -",H19,1)-1))</f>
        <v>Brazil</v>
      </c>
      <c r="L19" s="17" t="str">
        <f>IF(Table16[[#This Row],[TEAMS]]="","",MID(H19,FIND("-",H19,1)+2,LEN(H19)-FIND("-",H19,1)+2))</f>
        <v>Serbia</v>
      </c>
      <c r="M19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19" s="17" t="str">
        <f>IF(Table16[[#This Row],[Winner]]=Table16[[#This Row],[Team 1]],Table16[[#This Row],[Team 2]],IF(Table16[[#This Row],[Winner]]=Table16[[#This Row],[Team 2]],Table16[[#This Row],[Team 1]],""))</f>
        <v/>
      </c>
      <c r="O19" s="17" t="str">
        <f>IF(Table16[[#This Row],[SCORE]]="","",LEFT(I19,FIND(":",I19,1)-1)*1)</f>
        <v/>
      </c>
      <c r="P19" s="17" t="str">
        <f>IF(Table16[[#This Row],[SCORE]]="","",MID(I19,FIND(":",I19,1)+1,LEN(I19)-FIND(":",I19,1)+1)*1)</f>
        <v/>
      </c>
      <c r="Q19" s="17" t="str">
        <f>IF(OR(Table16[[#This Row],[Team 1 Goals]]="",Table16[[#This Row],[Team 2 Goals]]=""),"",Table16[[#This Row],[Team 1 Goals]]-Table16[[#This Row],[Team 2 Goals]])</f>
        <v/>
      </c>
      <c r="R19" s="17" t="str">
        <f>IF(OR(Table16[[#This Row],[Team 1 Goals]]="",Table16[[#This Row],[Team 2 Goals]]=""),"",Table16[[#This Row],[Team 2 Goals]]-Table16[[#This Row],[Team 1 Goals]])</f>
        <v/>
      </c>
      <c r="S19" s="17" t="str">
        <f>IF(Table16[[#This Row],[SCORE]]="","",IF(Table16[[#This Row],[WINNER / RESULT]]="Draw",1,IF(Table16[[#This Row],[WINNER / RESULT]]=Table16[[#This Row],[Team 1]],3,0)))</f>
        <v/>
      </c>
      <c r="T19" s="17" t="str">
        <f>IF(Table16[[#This Row],[SCORE]]="","",IF(Table16[[#This Row],[WINNER / RESULT]]="Draw",1,IF(Table16[[#This Row],[WINNER / RESULT]]=Table16[[#This Row],[Team 2]],3,0)))</f>
        <v/>
      </c>
      <c r="Z19" s="4" t="s">
        <v>21</v>
      </c>
      <c r="AA19" s="46">
        <v>2</v>
      </c>
      <c r="AB19" s="27" t="str">
        <f ca="1">IFERROR(INDEX(AJ:AJ,MATCH("2"&amp;Z19,AT:AT,0),1),"")</f>
        <v>Mexico</v>
      </c>
      <c r="AC19" s="27" t="str">
        <f ca="1">IF(AB19="","",VLOOKUP(AB19,AJ:AO,2,FALSE)&amp;"-"&amp;VLOOKUP(AB19,AJ:AO,3,FALSE)&amp;"-"&amp;VLOOKUP(AB19,AJ:AO,4,FALSE))</f>
        <v>0-0-0</v>
      </c>
      <c r="AD19" s="27">
        <f ca="1">IF(AB19="","",VLOOKUP(AB19,AJ:AQ,8,FALSE))</f>
        <v>0</v>
      </c>
      <c r="AE19" s="47">
        <f ca="1">IF(AB19="","",VLOOKUP(AB19,AJ:AT,5,FALSE))</f>
        <v>0</v>
      </c>
      <c r="AI19" s="17" t="s">
        <v>22</v>
      </c>
      <c r="AJ19" s="17" t="s">
        <v>106</v>
      </c>
      <c r="AK19" s="17">
        <f>COUNTIF(Table16[Winner],AJ19)</f>
        <v>0</v>
      </c>
      <c r="AL19" s="17">
        <f>COUNTIFS(Table16[Team 2],AJ19,Table16[WINNER / RESULT],"Draw")+COUNTIFS(Table16[Team 1],AJ19,Table16[WINNER / RESULT],"Draw")</f>
        <v>0</v>
      </c>
      <c r="AM19" s="17">
        <f>COUNTIF(Table16[Loser],AJ19)</f>
        <v>0</v>
      </c>
      <c r="AN19" s="17">
        <f>AL19+(3*AK19)</f>
        <v>0</v>
      </c>
      <c r="AO19" s="17">
        <f>SUMIFS(Table16[Team 1 Goals],Table16[Team 1],AJ19)+SUMIFS(Table16[Team 2 Goals],Table16[Team 2],AJ19)</f>
        <v>0</v>
      </c>
      <c r="AP19" s="17">
        <f>SUMIFS(Table16[Team 2 Goals],Table16[Team 1],AJ19)+SUMIFS(Table16[Team 1 Goals],Table16[Team 2],AJ19)</f>
        <v>0</v>
      </c>
      <c r="AQ19" s="17">
        <f>AO19-AP19</f>
        <v>0</v>
      </c>
      <c r="AR19" s="17">
        <f ca="1">RANK(BA19,$BA$19:$BA$22,1)</f>
        <v>1</v>
      </c>
      <c r="AS19" s="17" t="str">
        <f t="shared" si="1"/>
        <v/>
      </c>
      <c r="AT19" s="17" t="str">
        <f ca="1">IF(AS19="",AR19&amp;AI19,AS19&amp;AI19)</f>
        <v>1D</v>
      </c>
      <c r="AU19" s="17">
        <f>RANK(AN19,AN19:AN22)+(RANK(AQ19,AQ19:AQ22)/10)+(RANK(AO19,AO19:AO22)/100)</f>
        <v>1.1100000000000001</v>
      </c>
      <c r="AV19" s="17">
        <f>RANK(AU19,$AU$19:$AU$22,1)</f>
        <v>1</v>
      </c>
      <c r="AW19" s="17" cm="1">
        <f t="array" aca="1" ref="AW19" ca="1">SUMPRODUCT((OFFSET($BD$3:$CI$3,MATCH($AJ19,$BC$4:$BC$35,0),0))*((IF($AV21=$AV19,$BD$3:$CI$3=$AJ21,0))+(IF($AV22=$AV19,$BD$3:$CI$3=$AJ22,0))+(IF($AV20=$AV19,$BD$3:$CI$3=$AJ20,0))))</f>
        <v>0</v>
      </c>
      <c r="AX19" s="17" cm="1">
        <f t="array" aca="1" ref="AX19" ca="1">SUMPRODUCT((OFFSET($CL$3:$DQ$3,MATCH($AJ19,$CK$4:$CK$35,0),0))*((IF($AV21=$AV19,$CL$3:$DQ$3=$AJ21,0))+(IF($AV22=$AV19,$CL$3:$DQ$3=$AJ22,0))+(IF($AV20=$AV19,$CL$3:$DQ$3=$AJ20,0))))</f>
        <v>0</v>
      </c>
      <c r="AY19" s="17" cm="1">
        <f t="array" aca="1" ref="AY19" ca="1">SUMPRODUCT((OFFSET($DT$3:$EY$3,MATCH($AJ19,$DS$4:$DS$35,0),0))*((IF($AV21=$AV19,$DT$3:$EY$3=$AJ21,0))+(IF($AV22=$AV19,$DT$3:$EY$3=$AJ22,0))+(IF($AV20=$AV19,$DT$3:$EY$3=$AJ20,0))))</f>
        <v>0</v>
      </c>
      <c r="AZ19" s="17">
        <f ca="1">(AW19/1000)+(AX19/10000)+(AY19/100000)+(ROW(AY22)/10000000)</f>
        <v>2.2000000000000001E-6</v>
      </c>
      <c r="BA19" s="17">
        <f ca="1">+AU19-AZ19</f>
        <v>1.1099978000000001</v>
      </c>
      <c r="BC19" s="17" t="s">
        <v>102</v>
      </c>
      <c r="BD19" s="19">
        <f>SUMIFS(Table16[Team 2 Points],Table16[Team 2],$BC19,Table16[Team 1],BD$3)+SUMIFS(Table16[Team 1 Points],Table16[Team 1],$BC19,Table16[Team 2],BD$3)</f>
        <v>0</v>
      </c>
      <c r="BE19" s="19">
        <f>SUMIFS(Table16[Team 2 Points],Table16[Team 2],$BC19,Table16[Team 1],BE$3)+SUMIFS(Table16[Team 1 Points],Table16[Team 1],$BC19,Table16[Team 2],BE$3)</f>
        <v>0</v>
      </c>
      <c r="BF19" s="19">
        <f>SUMIFS(Table16[Team 2 Points],Table16[Team 2],$BC19,Table16[Team 1],BF$3)+SUMIFS(Table16[Team 1 Points],Table16[Team 1],$BC19,Table16[Team 2],BF$3)</f>
        <v>0</v>
      </c>
      <c r="BG19" s="19">
        <f>SUMIFS(Table16[Team 2 Points],Table16[Team 2],$BC19,Table16[Team 1],BG$3)+SUMIFS(Table16[Team 1 Points],Table16[Team 1],$BC19,Table16[Team 2],BG$3)</f>
        <v>0</v>
      </c>
      <c r="BH19" s="19">
        <f>SUMIFS(Table16[Team 2 Points],Table16[Team 2],$BC19,Table16[Team 1],BH$3)+SUMIFS(Table16[Team 1 Points],Table16[Team 1],$BC19,Table16[Team 2],BH$3)</f>
        <v>0</v>
      </c>
      <c r="BI19" s="19">
        <f>SUMIFS(Table16[Team 2 Points],Table16[Team 2],$BC19,Table16[Team 1],BI$3)+SUMIFS(Table16[Team 1 Points],Table16[Team 1],$BC19,Table16[Team 2],BI$3)</f>
        <v>0</v>
      </c>
      <c r="BJ19" s="19">
        <f>SUMIFS(Table16[Team 2 Points],Table16[Team 2],$BC19,Table16[Team 1],BJ$3)+SUMIFS(Table16[Team 1 Points],Table16[Team 1],$BC19,Table16[Team 2],BJ$3)</f>
        <v>0</v>
      </c>
      <c r="BK19" s="19">
        <f>SUMIFS(Table16[Team 2 Points],Table16[Team 2],$BC19,Table16[Team 1],BK$3)+SUMIFS(Table16[Team 1 Points],Table16[Team 1],$BC19,Table16[Team 2],BK$3)</f>
        <v>0</v>
      </c>
      <c r="BL19" s="19">
        <f>SUMIFS(Table16[Team 2 Points],Table16[Team 2],$BC19,Table16[Team 1],BL$3)+SUMIFS(Table16[Team 1 Points],Table16[Team 1],$BC19,Table16[Team 2],BL$3)</f>
        <v>0</v>
      </c>
      <c r="BM19" s="19">
        <f>SUMIFS(Table16[Team 2 Points],Table16[Team 2],$BC19,Table16[Team 1],BM$3)+SUMIFS(Table16[Team 1 Points],Table16[Team 1],$BC19,Table16[Team 2],BM$3)</f>
        <v>0</v>
      </c>
      <c r="BN19" s="19">
        <f>SUMIFS(Table16[Team 2 Points],Table16[Team 2],$BC19,Table16[Team 1],BN$3)+SUMIFS(Table16[Team 1 Points],Table16[Team 1],$BC19,Table16[Team 2],BN$3)</f>
        <v>0</v>
      </c>
      <c r="BO19" s="19">
        <f>SUMIFS(Table16[Team 2 Points],Table16[Team 2],$BC19,Table16[Team 1],BO$3)+SUMIFS(Table16[Team 1 Points],Table16[Team 1],$BC19,Table16[Team 2],BO$3)</f>
        <v>0</v>
      </c>
      <c r="BP19" s="19">
        <f>SUMIFS(Table16[Team 2 Points],Table16[Team 2],$BC19,Table16[Team 1],BP$3)+SUMIFS(Table16[Team 1 Points],Table16[Team 1],$BC19,Table16[Team 2],BP$3)</f>
        <v>0</v>
      </c>
      <c r="BQ19" s="19">
        <f>SUMIFS(Table16[Team 2 Points],Table16[Team 2],$BC19,Table16[Team 1],BQ$3)+SUMIFS(Table16[Team 1 Points],Table16[Team 1],$BC19,Table16[Team 2],BQ$3)</f>
        <v>0</v>
      </c>
      <c r="BR19" s="19">
        <f>SUMIFS(Table16[Team 2 Points],Table16[Team 2],$BC19,Table16[Team 1],BR$3)+SUMIFS(Table16[Team 1 Points],Table16[Team 1],$BC19,Table16[Team 2],BR$3)</f>
        <v>0</v>
      </c>
      <c r="BS19" s="19">
        <f>SUMIFS(Table16[Team 2 Points],Table16[Team 2],$BC19,Table16[Team 1],BS$3)+SUMIFS(Table16[Team 1 Points],Table16[Team 1],$BC19,Table16[Team 2],BS$3)</f>
        <v>0</v>
      </c>
      <c r="BT19" s="19">
        <f>SUMIFS(Table16[Team 2 Points],Table16[Team 2],$BC19,Table16[Team 1],BT$3)+SUMIFS(Table16[Team 1 Points],Table16[Team 1],$BC19,Table16[Team 2],BT$3)</f>
        <v>0</v>
      </c>
      <c r="BU19" s="19">
        <f>SUMIFS(Table16[Team 2 Points],Table16[Team 2],$BC19,Table16[Team 1],BU$3)+SUMIFS(Table16[Team 1 Points],Table16[Team 1],$BC19,Table16[Team 2],BU$3)</f>
        <v>0</v>
      </c>
      <c r="BV19" s="19">
        <f>SUMIFS(Table16[Team 2 Points],Table16[Team 2],$BC19,Table16[Team 1],BV$3)+SUMIFS(Table16[Team 1 Points],Table16[Team 1],$BC19,Table16[Team 2],BV$3)</f>
        <v>0</v>
      </c>
      <c r="BW19" s="19">
        <f>SUMIFS(Table16[Team 2 Points],Table16[Team 2],$BC19,Table16[Team 1],BW$3)+SUMIFS(Table16[Team 1 Points],Table16[Team 1],$BC19,Table16[Team 2],BW$3)</f>
        <v>0</v>
      </c>
      <c r="BX19" s="19">
        <f>SUMIFS(Table16[Team 2 Points],Table16[Team 2],$BC19,Table16[Team 1],BX$3)+SUMIFS(Table16[Team 1 Points],Table16[Team 1],$BC19,Table16[Team 2],BX$3)</f>
        <v>0</v>
      </c>
      <c r="BY19" s="19">
        <f>SUMIFS(Table16[Team 2 Points],Table16[Team 2],$BC19,Table16[Team 1],BY$3)+SUMIFS(Table16[Team 1 Points],Table16[Team 1],$BC19,Table16[Team 2],BY$3)</f>
        <v>0</v>
      </c>
      <c r="BZ19" s="19">
        <f>SUMIFS(Table16[Team 2 Points],Table16[Team 2],$BC19,Table16[Team 1],BZ$3)+SUMIFS(Table16[Team 1 Points],Table16[Team 1],$BC19,Table16[Team 2],BZ$3)</f>
        <v>0</v>
      </c>
      <c r="CA19" s="19">
        <f>SUMIFS(Table16[Team 2 Points],Table16[Team 2],$BC19,Table16[Team 1],CA$3)+SUMIFS(Table16[Team 1 Points],Table16[Team 1],$BC19,Table16[Team 2],CA$3)</f>
        <v>0</v>
      </c>
      <c r="CB19" s="19">
        <f>SUMIFS(Table16[Team 2 Points],Table16[Team 2],$BC19,Table16[Team 1],CB$3)+SUMIFS(Table16[Team 1 Points],Table16[Team 1],$BC19,Table16[Team 2],CB$3)</f>
        <v>0</v>
      </c>
      <c r="CC19" s="19">
        <f>SUMIFS(Table16[Team 2 Points],Table16[Team 2],$BC19,Table16[Team 1],CC$3)+SUMIFS(Table16[Team 1 Points],Table16[Team 1],$BC19,Table16[Team 2],CC$3)</f>
        <v>0</v>
      </c>
      <c r="CD19" s="19">
        <f>SUMIFS(Table16[Team 2 Points],Table16[Team 2],$BC19,Table16[Team 1],CD$3)+SUMIFS(Table16[Team 1 Points],Table16[Team 1],$BC19,Table16[Team 2],CD$3)</f>
        <v>0</v>
      </c>
      <c r="CE19" s="19">
        <f>SUMIFS(Table16[Team 2 Points],Table16[Team 2],$BC19,Table16[Team 1],CE$3)+SUMIFS(Table16[Team 1 Points],Table16[Team 1],$BC19,Table16[Team 2],CE$3)</f>
        <v>0</v>
      </c>
      <c r="CF19" s="19">
        <f>SUMIFS(Table16[Team 2 Points],Table16[Team 2],$BC19,Table16[Team 1],CF$3)+SUMIFS(Table16[Team 1 Points],Table16[Team 1],$BC19,Table16[Team 2],CF$3)</f>
        <v>0</v>
      </c>
      <c r="CG19" s="19">
        <f>SUMIFS(Table16[Team 2 Points],Table16[Team 2],$BC19,Table16[Team 1],CG$3)+SUMIFS(Table16[Team 1 Points],Table16[Team 1],$BC19,Table16[Team 2],CG$3)</f>
        <v>0</v>
      </c>
      <c r="CH19" s="19">
        <f>SUMIFS(Table16[Team 2 Points],Table16[Team 2],$BC19,Table16[Team 1],CH$3)+SUMIFS(Table16[Team 1 Points],Table16[Team 1],$BC19,Table16[Team 2],CH$3)</f>
        <v>0</v>
      </c>
      <c r="CI19" s="19">
        <f>SUMIFS(Table16[Team 2 Points],Table16[Team 2],$BC19,Table16[Team 1],CI$3)+SUMIFS(Table16[Team 1 Points],Table16[Team 1],$BC19,Table16[Team 2],CI$3)</f>
        <v>0</v>
      </c>
      <c r="CK19" s="17" t="s">
        <v>102</v>
      </c>
      <c r="CL19" s="19">
        <f>SUMIFS(Table16[Team 2 GD],Table16[Team 2],$BC19,Table16[Team 1],CL$3)+SUMIFS(Table16[Team 1 GD],Table16[Team 1],$BC19,Table16[Team 2],CL$3)</f>
        <v>0</v>
      </c>
      <c r="CM19" s="19">
        <f>SUMIFS(Table16[Team 2 GD],Table16[Team 2],$BC19,Table16[Team 1],CM$3)+SUMIFS(Table16[Team 1 GD],Table16[Team 1],$BC19,Table16[Team 2],CM$3)</f>
        <v>0</v>
      </c>
      <c r="CN19" s="19">
        <f>SUMIFS(Table16[Team 2 GD],Table16[Team 2],$BC19,Table16[Team 1],CN$3)+SUMIFS(Table16[Team 1 GD],Table16[Team 1],$BC19,Table16[Team 2],CN$3)</f>
        <v>0</v>
      </c>
      <c r="CO19" s="19">
        <f>SUMIFS(Table16[Team 2 GD],Table16[Team 2],$BC19,Table16[Team 1],CO$3)+SUMIFS(Table16[Team 1 GD],Table16[Team 1],$BC19,Table16[Team 2],CO$3)</f>
        <v>0</v>
      </c>
      <c r="CP19" s="19">
        <f>SUMIFS(Table16[Team 2 GD],Table16[Team 2],$BC19,Table16[Team 1],CP$3)+SUMIFS(Table16[Team 1 GD],Table16[Team 1],$BC19,Table16[Team 2],CP$3)</f>
        <v>0</v>
      </c>
      <c r="CQ19" s="19">
        <f>SUMIFS(Table16[Team 2 GD],Table16[Team 2],$BC19,Table16[Team 1],CQ$3)+SUMIFS(Table16[Team 1 GD],Table16[Team 1],$BC19,Table16[Team 2],CQ$3)</f>
        <v>0</v>
      </c>
      <c r="CR19" s="19">
        <f>SUMIFS(Table16[Team 2 GD],Table16[Team 2],$BC19,Table16[Team 1],CR$3)+SUMIFS(Table16[Team 1 GD],Table16[Team 1],$BC19,Table16[Team 2],CR$3)</f>
        <v>0</v>
      </c>
      <c r="CS19" s="19">
        <f>SUMIFS(Table16[Team 2 GD],Table16[Team 2],$BC19,Table16[Team 1],CS$3)+SUMIFS(Table16[Team 1 GD],Table16[Team 1],$BC19,Table16[Team 2],CS$3)</f>
        <v>0</v>
      </c>
      <c r="CT19" s="19">
        <f>SUMIFS(Table16[Team 2 GD],Table16[Team 2],$BC19,Table16[Team 1],CT$3)+SUMIFS(Table16[Team 1 GD],Table16[Team 1],$BC19,Table16[Team 2],CT$3)</f>
        <v>0</v>
      </c>
      <c r="CU19" s="19">
        <f>SUMIFS(Table16[Team 2 GD],Table16[Team 2],$BC19,Table16[Team 1],CU$3)+SUMIFS(Table16[Team 1 GD],Table16[Team 1],$BC19,Table16[Team 2],CU$3)</f>
        <v>0</v>
      </c>
      <c r="CV19" s="19">
        <f>SUMIFS(Table16[Team 2 GD],Table16[Team 2],$BC19,Table16[Team 1],CV$3)+SUMIFS(Table16[Team 1 GD],Table16[Team 1],$BC19,Table16[Team 2],CV$3)</f>
        <v>0</v>
      </c>
      <c r="CW19" s="19">
        <f>SUMIFS(Table16[Team 2 GD],Table16[Team 2],$BC19,Table16[Team 1],CW$3)+SUMIFS(Table16[Team 1 GD],Table16[Team 1],$BC19,Table16[Team 2],CW$3)</f>
        <v>0</v>
      </c>
      <c r="CX19" s="19">
        <f>SUMIFS(Table16[Team 2 GD],Table16[Team 2],$BC19,Table16[Team 1],CX$3)+SUMIFS(Table16[Team 1 GD],Table16[Team 1],$BC19,Table16[Team 2],CX$3)</f>
        <v>0</v>
      </c>
      <c r="CY19" s="19">
        <f>SUMIFS(Table16[Team 2 GD],Table16[Team 2],$BC19,Table16[Team 1],CY$3)+SUMIFS(Table16[Team 1 GD],Table16[Team 1],$BC19,Table16[Team 2],CY$3)</f>
        <v>0</v>
      </c>
      <c r="CZ19" s="19">
        <f>SUMIFS(Table16[Team 2 GD],Table16[Team 2],$BC19,Table16[Team 1],CZ$3)+SUMIFS(Table16[Team 1 GD],Table16[Team 1],$BC19,Table16[Team 2],CZ$3)</f>
        <v>0</v>
      </c>
      <c r="DA19" s="19">
        <f>SUMIFS(Table16[Team 2 GD],Table16[Team 2],$BC19,Table16[Team 1],DA$3)+SUMIFS(Table16[Team 1 GD],Table16[Team 1],$BC19,Table16[Team 2],DA$3)</f>
        <v>0</v>
      </c>
      <c r="DB19" s="19">
        <f>SUMIFS(Table16[Team 2 GD],Table16[Team 2],$BC19,Table16[Team 1],DB$3)+SUMIFS(Table16[Team 1 GD],Table16[Team 1],$BC19,Table16[Team 2],DB$3)</f>
        <v>0</v>
      </c>
      <c r="DC19" s="19">
        <f>SUMIFS(Table16[Team 2 GD],Table16[Team 2],$BC19,Table16[Team 1],DC$3)+SUMIFS(Table16[Team 1 GD],Table16[Team 1],$BC19,Table16[Team 2],DC$3)</f>
        <v>0</v>
      </c>
      <c r="DD19" s="19">
        <f>SUMIFS(Table16[Team 2 GD],Table16[Team 2],$BC19,Table16[Team 1],DD$3)+SUMIFS(Table16[Team 1 GD],Table16[Team 1],$BC19,Table16[Team 2],DD$3)</f>
        <v>0</v>
      </c>
      <c r="DE19" s="19">
        <f>SUMIFS(Table16[Team 2 GD],Table16[Team 2],$BC19,Table16[Team 1],DE$3)+SUMIFS(Table16[Team 1 GD],Table16[Team 1],$BC19,Table16[Team 2],DE$3)</f>
        <v>0</v>
      </c>
      <c r="DF19" s="19">
        <f>SUMIFS(Table16[Team 2 GD],Table16[Team 2],$BC19,Table16[Team 1],DF$3)+SUMIFS(Table16[Team 1 GD],Table16[Team 1],$BC19,Table16[Team 2],DF$3)</f>
        <v>0</v>
      </c>
      <c r="DG19" s="19">
        <f>SUMIFS(Table16[Team 2 GD],Table16[Team 2],$BC19,Table16[Team 1],DG$3)+SUMIFS(Table16[Team 1 GD],Table16[Team 1],$BC19,Table16[Team 2],DG$3)</f>
        <v>0</v>
      </c>
      <c r="DH19" s="19">
        <f>SUMIFS(Table16[Team 2 GD],Table16[Team 2],$BC19,Table16[Team 1],DH$3)+SUMIFS(Table16[Team 1 GD],Table16[Team 1],$BC19,Table16[Team 2],DH$3)</f>
        <v>0</v>
      </c>
      <c r="DI19" s="19">
        <f>SUMIFS(Table16[Team 2 GD],Table16[Team 2],$BC19,Table16[Team 1],DI$3)+SUMIFS(Table16[Team 1 GD],Table16[Team 1],$BC19,Table16[Team 2],DI$3)</f>
        <v>0</v>
      </c>
      <c r="DJ19" s="19">
        <f>SUMIFS(Table16[Team 2 GD],Table16[Team 2],$BC19,Table16[Team 1],DJ$3)+SUMIFS(Table16[Team 1 GD],Table16[Team 1],$BC19,Table16[Team 2],DJ$3)</f>
        <v>0</v>
      </c>
      <c r="DK19" s="19">
        <f>SUMIFS(Table16[Team 2 GD],Table16[Team 2],$BC19,Table16[Team 1],DK$3)+SUMIFS(Table16[Team 1 GD],Table16[Team 1],$BC19,Table16[Team 2],DK$3)</f>
        <v>0</v>
      </c>
      <c r="DL19" s="19">
        <f>SUMIFS(Table16[Team 2 GD],Table16[Team 2],$BC19,Table16[Team 1],DL$3)+SUMIFS(Table16[Team 1 GD],Table16[Team 1],$BC19,Table16[Team 2],DL$3)</f>
        <v>0</v>
      </c>
      <c r="DM19" s="19">
        <f>SUMIFS(Table16[Team 2 GD],Table16[Team 2],$BC19,Table16[Team 1],DM$3)+SUMIFS(Table16[Team 1 GD],Table16[Team 1],$BC19,Table16[Team 2],DM$3)</f>
        <v>0</v>
      </c>
      <c r="DN19" s="19">
        <f>SUMIFS(Table16[Team 2 GD],Table16[Team 2],$BC19,Table16[Team 1],DN$3)+SUMIFS(Table16[Team 1 GD],Table16[Team 1],$BC19,Table16[Team 2],DN$3)</f>
        <v>0</v>
      </c>
      <c r="DO19" s="19">
        <f>SUMIFS(Table16[Team 2 GD],Table16[Team 2],$BC19,Table16[Team 1],DO$3)+SUMIFS(Table16[Team 1 GD],Table16[Team 1],$BC19,Table16[Team 2],DO$3)</f>
        <v>0</v>
      </c>
      <c r="DP19" s="19">
        <f>SUMIFS(Table16[Team 2 GD],Table16[Team 2],$BC19,Table16[Team 1],DP$3)+SUMIFS(Table16[Team 1 GD],Table16[Team 1],$BC19,Table16[Team 2],DP$3)</f>
        <v>0</v>
      </c>
      <c r="DQ19" s="19">
        <f>SUMIFS(Table16[Team 2 GD],Table16[Team 2],$BC19,Table16[Team 1],DQ$3)+SUMIFS(Table16[Team 1 GD],Table16[Team 1],$BC19,Table16[Team 2],DQ$3)</f>
        <v>0</v>
      </c>
      <c r="DS19" s="17" t="s">
        <v>102</v>
      </c>
      <c r="DT19" s="19">
        <f>SUMIFS(Table16[Team 2 Goals],Table16[Team 2],$BC19,Table16[Team 1],DT$3)+SUMIFS(Table16[Team 1 Goals],Table16[Team 1],$BC19,Table16[Team 2],DT$3)</f>
        <v>0</v>
      </c>
      <c r="DU19" s="19">
        <f>SUMIFS(Table16[Team 2 Goals],Table16[Team 2],$BC19,Table16[Team 1],DU$3)+SUMIFS(Table16[Team 1 Goals],Table16[Team 1],$BC19,Table16[Team 2],DU$3)</f>
        <v>0</v>
      </c>
      <c r="DV19" s="19">
        <f>SUMIFS(Table16[Team 2 Goals],Table16[Team 2],$BC19,Table16[Team 1],DV$3)+SUMIFS(Table16[Team 1 Goals],Table16[Team 1],$BC19,Table16[Team 2],DV$3)</f>
        <v>0</v>
      </c>
      <c r="DW19" s="19">
        <f>SUMIFS(Table16[Team 2 Goals],Table16[Team 2],$BC19,Table16[Team 1],DW$3)+SUMIFS(Table16[Team 1 Goals],Table16[Team 1],$BC19,Table16[Team 2],DW$3)</f>
        <v>0</v>
      </c>
      <c r="DX19" s="19">
        <f>SUMIFS(Table16[Team 2 Goals],Table16[Team 2],$BC19,Table16[Team 1],DX$3)+SUMIFS(Table16[Team 1 Goals],Table16[Team 1],$BC19,Table16[Team 2],DX$3)</f>
        <v>0</v>
      </c>
      <c r="DY19" s="19">
        <f>SUMIFS(Table16[Team 2 Goals],Table16[Team 2],$BC19,Table16[Team 1],DY$3)+SUMIFS(Table16[Team 1 Goals],Table16[Team 1],$BC19,Table16[Team 2],DY$3)</f>
        <v>0</v>
      </c>
      <c r="DZ19" s="19">
        <f>SUMIFS(Table16[Team 2 Goals],Table16[Team 2],$BC19,Table16[Team 1],DZ$3)+SUMIFS(Table16[Team 1 Goals],Table16[Team 1],$BC19,Table16[Team 2],DZ$3)</f>
        <v>0</v>
      </c>
      <c r="EA19" s="19">
        <f>SUMIFS(Table16[Team 2 Goals],Table16[Team 2],$BC19,Table16[Team 1],EA$3)+SUMIFS(Table16[Team 1 Goals],Table16[Team 1],$BC19,Table16[Team 2],EA$3)</f>
        <v>0</v>
      </c>
      <c r="EB19" s="19">
        <f>SUMIFS(Table16[Team 2 Goals],Table16[Team 2],$BC19,Table16[Team 1],EB$3)+SUMIFS(Table16[Team 1 Goals],Table16[Team 1],$BC19,Table16[Team 2],EB$3)</f>
        <v>0</v>
      </c>
      <c r="EC19" s="19">
        <f>SUMIFS(Table16[Team 2 Goals],Table16[Team 2],$BC19,Table16[Team 1],EC$3)+SUMIFS(Table16[Team 1 Goals],Table16[Team 1],$BC19,Table16[Team 2],EC$3)</f>
        <v>0</v>
      </c>
      <c r="ED19" s="19">
        <f>SUMIFS(Table16[Team 2 Goals],Table16[Team 2],$BC19,Table16[Team 1],ED$3)+SUMIFS(Table16[Team 1 Goals],Table16[Team 1],$BC19,Table16[Team 2],ED$3)</f>
        <v>0</v>
      </c>
      <c r="EE19" s="19">
        <f>SUMIFS(Table16[Team 2 Goals],Table16[Team 2],$BC19,Table16[Team 1],EE$3)+SUMIFS(Table16[Team 1 Goals],Table16[Team 1],$BC19,Table16[Team 2],EE$3)</f>
        <v>0</v>
      </c>
      <c r="EF19" s="19">
        <f>SUMIFS(Table16[Team 2 Goals],Table16[Team 2],$BC19,Table16[Team 1],EF$3)+SUMIFS(Table16[Team 1 Goals],Table16[Team 1],$BC19,Table16[Team 2],EF$3)</f>
        <v>0</v>
      </c>
      <c r="EG19" s="19">
        <f>SUMIFS(Table16[Team 2 Goals],Table16[Team 2],$BC19,Table16[Team 1],EG$3)+SUMIFS(Table16[Team 1 Goals],Table16[Team 1],$BC19,Table16[Team 2],EG$3)</f>
        <v>0</v>
      </c>
      <c r="EH19" s="19">
        <f>SUMIFS(Table16[Team 2 Goals],Table16[Team 2],$BC19,Table16[Team 1],EH$3)+SUMIFS(Table16[Team 1 Goals],Table16[Team 1],$BC19,Table16[Team 2],EH$3)</f>
        <v>0</v>
      </c>
      <c r="EI19" s="19">
        <f>SUMIFS(Table16[Team 2 Goals],Table16[Team 2],$BC19,Table16[Team 1],EI$3)+SUMIFS(Table16[Team 1 Goals],Table16[Team 1],$BC19,Table16[Team 2],EI$3)</f>
        <v>0</v>
      </c>
      <c r="EJ19" s="19">
        <f>SUMIFS(Table16[Team 2 Goals],Table16[Team 2],$BC19,Table16[Team 1],EJ$3)+SUMIFS(Table16[Team 1 Goals],Table16[Team 1],$BC19,Table16[Team 2],EJ$3)</f>
        <v>0</v>
      </c>
      <c r="EK19" s="19">
        <f>SUMIFS(Table16[Team 2 Goals],Table16[Team 2],$BC19,Table16[Team 1],EK$3)+SUMIFS(Table16[Team 1 Goals],Table16[Team 1],$BC19,Table16[Team 2],EK$3)</f>
        <v>0</v>
      </c>
      <c r="EL19" s="19">
        <f>SUMIFS(Table16[Team 2 Goals],Table16[Team 2],$BC19,Table16[Team 1],EL$3)+SUMIFS(Table16[Team 1 Goals],Table16[Team 1],$BC19,Table16[Team 2],EL$3)</f>
        <v>0</v>
      </c>
      <c r="EM19" s="19">
        <f>SUMIFS(Table16[Team 2 Goals],Table16[Team 2],$BC19,Table16[Team 1],EM$3)+SUMIFS(Table16[Team 1 Goals],Table16[Team 1],$BC19,Table16[Team 2],EM$3)</f>
        <v>0</v>
      </c>
      <c r="EN19" s="19">
        <f>SUMIFS(Table16[Team 2 Goals],Table16[Team 2],$BC19,Table16[Team 1],EN$3)+SUMIFS(Table16[Team 1 Goals],Table16[Team 1],$BC19,Table16[Team 2],EN$3)</f>
        <v>0</v>
      </c>
      <c r="EO19" s="19">
        <f>SUMIFS(Table16[Team 2 Goals],Table16[Team 2],$BC19,Table16[Team 1],EO$3)+SUMIFS(Table16[Team 1 Goals],Table16[Team 1],$BC19,Table16[Team 2],EO$3)</f>
        <v>0</v>
      </c>
      <c r="EP19" s="19">
        <f>SUMIFS(Table16[Team 2 Goals],Table16[Team 2],$BC19,Table16[Team 1],EP$3)+SUMIFS(Table16[Team 1 Goals],Table16[Team 1],$BC19,Table16[Team 2],EP$3)</f>
        <v>0</v>
      </c>
      <c r="EQ19" s="19">
        <f>SUMIFS(Table16[Team 2 Goals],Table16[Team 2],$BC19,Table16[Team 1],EQ$3)+SUMIFS(Table16[Team 1 Goals],Table16[Team 1],$BC19,Table16[Team 2],EQ$3)</f>
        <v>0</v>
      </c>
      <c r="ER19" s="19">
        <f>SUMIFS(Table16[Team 2 Goals],Table16[Team 2],$BC19,Table16[Team 1],ER$3)+SUMIFS(Table16[Team 1 Goals],Table16[Team 1],$BC19,Table16[Team 2],ER$3)</f>
        <v>0</v>
      </c>
      <c r="ES19" s="19">
        <f>SUMIFS(Table16[Team 2 Goals],Table16[Team 2],$BC19,Table16[Team 1],ES$3)+SUMIFS(Table16[Team 1 Goals],Table16[Team 1],$BC19,Table16[Team 2],ES$3)</f>
        <v>0</v>
      </c>
      <c r="ET19" s="19">
        <f>SUMIFS(Table16[Team 2 Goals],Table16[Team 2],$BC19,Table16[Team 1],ET$3)+SUMIFS(Table16[Team 1 Goals],Table16[Team 1],$BC19,Table16[Team 2],ET$3)</f>
        <v>0</v>
      </c>
      <c r="EU19" s="19">
        <f>SUMIFS(Table16[Team 2 Goals],Table16[Team 2],$BC19,Table16[Team 1],EU$3)+SUMIFS(Table16[Team 1 Goals],Table16[Team 1],$BC19,Table16[Team 2],EU$3)</f>
        <v>0</v>
      </c>
      <c r="EV19" s="19">
        <f>SUMIFS(Table16[Team 2 Goals],Table16[Team 2],$BC19,Table16[Team 1],EV$3)+SUMIFS(Table16[Team 1 Goals],Table16[Team 1],$BC19,Table16[Team 2],EV$3)</f>
        <v>0</v>
      </c>
      <c r="EW19" s="19">
        <f>SUMIFS(Table16[Team 2 Goals],Table16[Team 2],$BC19,Table16[Team 1],EW$3)+SUMIFS(Table16[Team 1 Goals],Table16[Team 1],$BC19,Table16[Team 2],EW$3)</f>
        <v>0</v>
      </c>
      <c r="EX19" s="19">
        <f>SUMIFS(Table16[Team 2 Goals],Table16[Team 2],$BC19,Table16[Team 1],EX$3)+SUMIFS(Table16[Team 1 Goals],Table16[Team 1],$BC19,Table16[Team 2],EX$3)</f>
        <v>0</v>
      </c>
      <c r="EY19" s="19">
        <f>SUMIFS(Table16[Team 2 Goals],Table16[Team 2],$BC19,Table16[Team 1],EY$3)+SUMIFS(Table16[Team 1 Goals],Table16[Team 1],$BC19,Table16[Team 2],EY$3)</f>
        <v>0</v>
      </c>
      <c r="FA19" s="72"/>
      <c r="FB19" s="72"/>
    </row>
    <row r="20" spans="1:160" s="17" customFormat="1" ht="30" customHeight="1" x14ac:dyDescent="0.25">
      <c r="A20" s="70"/>
      <c r="B20" s="5">
        <v>17</v>
      </c>
      <c r="C20" s="5" t="s">
        <v>20</v>
      </c>
      <c r="D20" s="28">
        <v>44890</v>
      </c>
      <c r="E20" s="5" t="s">
        <v>15</v>
      </c>
      <c r="F20" s="29">
        <v>0.54166666666666663</v>
      </c>
      <c r="G20" s="30">
        <f t="shared" si="0"/>
        <v>44890.083333333328</v>
      </c>
      <c r="H20" s="5" t="s">
        <v>34</v>
      </c>
      <c r="I20" s="67"/>
      <c r="J20" s="5" t="str">
        <f>IF(Table16[[#This Row],[SCORE]]="","",IF(O20=P20,"Draw",IF(O20&gt;P20,K20,L20)))</f>
        <v/>
      </c>
      <c r="K20" s="17" t="str">
        <f>IF(Table16[[#This Row],[TEAMS]]="","",LEFT(H20,FIND(" -",H20,1)-1))</f>
        <v>Wales</v>
      </c>
      <c r="L20" s="17" t="str">
        <f>IF(Table16[[#This Row],[TEAMS]]="","",MID(H20,FIND("-",H20,1)+2,LEN(H20)-FIND("-",H20,1)+2))</f>
        <v>Iran</v>
      </c>
      <c r="M20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20" s="17" t="str">
        <f>IF(Table16[[#This Row],[Winner]]=Table16[[#This Row],[Team 1]],Table16[[#This Row],[Team 2]],IF(Table16[[#This Row],[Winner]]=Table16[[#This Row],[Team 2]],Table16[[#This Row],[Team 1]],""))</f>
        <v/>
      </c>
      <c r="O20" s="17" t="str">
        <f>IF(Table16[[#This Row],[SCORE]]="","",LEFT(I20,FIND(":",I20,1)-1)*1)</f>
        <v/>
      </c>
      <c r="P20" s="17" t="str">
        <f>IF(Table16[[#This Row],[SCORE]]="","",MID(I20,FIND(":",I20,1)+1,LEN(I20)-FIND(":",I20,1)+1)*1)</f>
        <v/>
      </c>
      <c r="Q20" s="17" t="str">
        <f>IF(OR(Table16[[#This Row],[Team 1 Goals]]="",Table16[[#This Row],[Team 2 Goals]]=""),"",Table16[[#This Row],[Team 1 Goals]]-Table16[[#This Row],[Team 2 Goals]])</f>
        <v/>
      </c>
      <c r="R20" s="17" t="str">
        <f>IF(OR(Table16[[#This Row],[Team 1 Goals]]="",Table16[[#This Row],[Team 2 Goals]]=""),"",Table16[[#This Row],[Team 2 Goals]]-Table16[[#This Row],[Team 1 Goals]])</f>
        <v/>
      </c>
      <c r="S20" s="17" t="str">
        <f>IF(Table16[[#This Row],[SCORE]]="","",IF(Table16[[#This Row],[WINNER / RESULT]]="Draw",1,IF(Table16[[#This Row],[WINNER / RESULT]]=Table16[[#This Row],[Team 1]],3,0)))</f>
        <v/>
      </c>
      <c r="T20" s="17" t="str">
        <f>IF(Table16[[#This Row],[SCORE]]="","",IF(Table16[[#This Row],[WINNER / RESULT]]="Draw",1,IF(Table16[[#This Row],[WINNER / RESULT]]=Table16[[#This Row],[Team 2]],3,0)))</f>
        <v/>
      </c>
      <c r="Z20" s="4" t="s">
        <v>21</v>
      </c>
      <c r="AA20" s="48">
        <v>3</v>
      </c>
      <c r="AB20" s="49" t="str">
        <f ca="1">IFERROR(INDEX(AJ:AJ,MATCH("3"&amp;Z20,AT:AT,0),1),"")</f>
        <v>Poland</v>
      </c>
      <c r="AC20" s="49" t="str">
        <f ca="1">IF(AB20="","",VLOOKUP(AB20,AJ:AO,2,FALSE)&amp;"-"&amp;VLOOKUP(AB20,AJ:AO,3,FALSE)&amp;"-"&amp;VLOOKUP(AB20,AJ:AO,4,FALSE))</f>
        <v>0-0-0</v>
      </c>
      <c r="AD20" s="49">
        <f ca="1">IF(AB20="","",VLOOKUP(AB20,AJ:AQ,8,FALSE))</f>
        <v>0</v>
      </c>
      <c r="AE20" s="50">
        <f ca="1">IF(AB20="","",VLOOKUP(AB20,AJ:AT,5,FALSE))</f>
        <v>0</v>
      </c>
      <c r="AI20" s="17" t="s">
        <v>22</v>
      </c>
      <c r="AJ20" s="17" t="s">
        <v>88</v>
      </c>
      <c r="AK20" s="17">
        <f>COUNTIF(Table16[Winner],AJ20)</f>
        <v>0</v>
      </c>
      <c r="AL20" s="17">
        <f>COUNTIFS(Table16[Team 2],AJ20,Table16[WINNER / RESULT],"Draw")+COUNTIFS(Table16[Team 1],AJ20,Table16[WINNER / RESULT],"Draw")</f>
        <v>0</v>
      </c>
      <c r="AM20" s="17">
        <f>COUNTIF(Table16[Loser],AJ20)</f>
        <v>0</v>
      </c>
      <c r="AN20" s="17">
        <f>AL20+(3*AK20)</f>
        <v>0</v>
      </c>
      <c r="AO20" s="17">
        <f>SUMIFS(Table16[Team 1 Goals],Table16[Team 1],AJ20)+SUMIFS(Table16[Team 2 Goals],Table16[Team 2],AJ20)</f>
        <v>0</v>
      </c>
      <c r="AP20" s="17">
        <f>SUMIFS(Table16[Team 2 Goals],Table16[Team 1],AJ20)+SUMIFS(Table16[Team 1 Goals],Table16[Team 2],AJ20)</f>
        <v>0</v>
      </c>
      <c r="AQ20" s="17">
        <f>AO20-AP20</f>
        <v>0</v>
      </c>
      <c r="AR20" s="17">
        <f ca="1">RANK(BA20,$BA$19:$BA$22,1)</f>
        <v>2</v>
      </c>
      <c r="AS20" s="17" t="str">
        <f t="shared" si="1"/>
        <v/>
      </c>
      <c r="AT20" s="17" t="str">
        <f ca="1">IF(AS20="",AR20&amp;AI20,AS20&amp;AI20)</f>
        <v>2D</v>
      </c>
      <c r="AU20" s="17">
        <f>RANK(AN20,AN19:AN22)+(RANK(AQ20,AQ19:AQ22)/10)+(RANK(AO20,AO19:AO22)/100)</f>
        <v>1.1100000000000001</v>
      </c>
      <c r="AV20" s="17">
        <f>RANK(AU20,$AU$19:$AU$22,1)</f>
        <v>1</v>
      </c>
      <c r="AW20" s="17" cm="1">
        <f t="array" aca="1" ref="AW20" ca="1">SUMPRODUCT((OFFSET($BD$3:$CI$3,MATCH($AJ20,$BC$4:$BC$35,0),0))*((IF($AV21=$AV20,$BD$3:$CI$3=$AJ21,0))+(IF($AV22=$AV20,$BD$3:$CI$3=$AJ22,0))+(IF($AV19=$AV20,$BD$3:$CI$3=$AJ19,0))))</f>
        <v>0</v>
      </c>
      <c r="AX20" s="17" cm="1">
        <f t="array" aca="1" ref="AX20" ca="1">SUMPRODUCT((OFFSET($CL$3:$DQ$3,MATCH($AJ20,$CK$4:$CK$35,0),0))*((IF($AV21=$AV20,$CL$3:$DQ$3=$AJ21,0))+(IF($AV22=$AV20,$CL$3:$DQ$3=$AJ22,0))+(IF($AV19=$AV20,$CL$3:$DQ$3=$AJ19,0))))</f>
        <v>0</v>
      </c>
      <c r="AY20" s="17" cm="1">
        <f t="array" aca="1" ref="AY20" ca="1">SUMPRODUCT((OFFSET($DT$3:$EY$3,MATCH($AJ20,$DS$4:$DS$35,0),0))*((IF($AV21=$AV20,$DT$3:$EY$3=$AJ21,0))+(IF($AV22=$AV20,$DT$3:$EY$3=$AJ22,0))+(IF($AV19=$AV20,$DT$3:$EY$3=$AJ19,0))))</f>
        <v>0</v>
      </c>
      <c r="AZ20" s="17">
        <f ca="1">(AW20/1000)+(AX20/10000)+(AY20/100000)+(ROW(AY21)/10000000)</f>
        <v>2.0999999999999998E-6</v>
      </c>
      <c r="BA20" s="17">
        <f ca="1">+AU20-AZ20</f>
        <v>1.1099979000000002</v>
      </c>
      <c r="BC20" s="17" t="s">
        <v>123</v>
      </c>
      <c r="BD20" s="19">
        <f>SUMIFS(Table16[Team 2 Points],Table16[Team 2],$BC20,Table16[Team 1],BD$3)+SUMIFS(Table16[Team 1 Points],Table16[Team 1],$BC20,Table16[Team 2],BD$3)</f>
        <v>0</v>
      </c>
      <c r="BE20" s="19">
        <f>SUMIFS(Table16[Team 2 Points],Table16[Team 2],$BC20,Table16[Team 1],BE$3)+SUMIFS(Table16[Team 1 Points],Table16[Team 1],$BC20,Table16[Team 2],BE$3)</f>
        <v>0</v>
      </c>
      <c r="BF20" s="19">
        <f>SUMIFS(Table16[Team 2 Points],Table16[Team 2],$BC20,Table16[Team 1],BF$3)+SUMIFS(Table16[Team 1 Points],Table16[Team 1],$BC20,Table16[Team 2],BF$3)</f>
        <v>0</v>
      </c>
      <c r="BG20" s="19">
        <f>SUMIFS(Table16[Team 2 Points],Table16[Team 2],$BC20,Table16[Team 1],BG$3)+SUMIFS(Table16[Team 1 Points],Table16[Team 1],$BC20,Table16[Team 2],BG$3)</f>
        <v>0</v>
      </c>
      <c r="BH20" s="19">
        <f>SUMIFS(Table16[Team 2 Points],Table16[Team 2],$BC20,Table16[Team 1],BH$3)+SUMIFS(Table16[Team 1 Points],Table16[Team 1],$BC20,Table16[Team 2],BH$3)</f>
        <v>0</v>
      </c>
      <c r="BI20" s="19">
        <f>SUMIFS(Table16[Team 2 Points],Table16[Team 2],$BC20,Table16[Team 1],BI$3)+SUMIFS(Table16[Team 1 Points],Table16[Team 1],$BC20,Table16[Team 2],BI$3)</f>
        <v>0</v>
      </c>
      <c r="BJ20" s="19">
        <f>SUMIFS(Table16[Team 2 Points],Table16[Team 2],$BC20,Table16[Team 1],BJ$3)+SUMIFS(Table16[Team 1 Points],Table16[Team 1],$BC20,Table16[Team 2],BJ$3)</f>
        <v>0</v>
      </c>
      <c r="BK20" s="19">
        <f>SUMIFS(Table16[Team 2 Points],Table16[Team 2],$BC20,Table16[Team 1],BK$3)+SUMIFS(Table16[Team 1 Points],Table16[Team 1],$BC20,Table16[Team 2],BK$3)</f>
        <v>0</v>
      </c>
      <c r="BL20" s="19">
        <f>SUMIFS(Table16[Team 2 Points],Table16[Team 2],$BC20,Table16[Team 1],BL$3)+SUMIFS(Table16[Team 1 Points],Table16[Team 1],$BC20,Table16[Team 2],BL$3)</f>
        <v>0</v>
      </c>
      <c r="BM20" s="19">
        <f>SUMIFS(Table16[Team 2 Points],Table16[Team 2],$BC20,Table16[Team 1],BM$3)+SUMIFS(Table16[Team 1 Points],Table16[Team 1],$BC20,Table16[Team 2],BM$3)</f>
        <v>0</v>
      </c>
      <c r="BN20" s="19">
        <f>SUMIFS(Table16[Team 2 Points],Table16[Team 2],$BC20,Table16[Team 1],BN$3)+SUMIFS(Table16[Team 1 Points],Table16[Team 1],$BC20,Table16[Team 2],BN$3)</f>
        <v>0</v>
      </c>
      <c r="BO20" s="19">
        <f>SUMIFS(Table16[Team 2 Points],Table16[Team 2],$BC20,Table16[Team 1],BO$3)+SUMIFS(Table16[Team 1 Points],Table16[Team 1],$BC20,Table16[Team 2],BO$3)</f>
        <v>0</v>
      </c>
      <c r="BP20" s="19">
        <f>SUMIFS(Table16[Team 2 Points],Table16[Team 2],$BC20,Table16[Team 1],BP$3)+SUMIFS(Table16[Team 1 Points],Table16[Team 1],$BC20,Table16[Team 2],BP$3)</f>
        <v>0</v>
      </c>
      <c r="BQ20" s="19">
        <f>SUMIFS(Table16[Team 2 Points],Table16[Team 2],$BC20,Table16[Team 1],BQ$3)+SUMIFS(Table16[Team 1 Points],Table16[Team 1],$BC20,Table16[Team 2],BQ$3)</f>
        <v>0</v>
      </c>
      <c r="BR20" s="19">
        <f>SUMIFS(Table16[Team 2 Points],Table16[Team 2],$BC20,Table16[Team 1],BR$3)+SUMIFS(Table16[Team 1 Points],Table16[Team 1],$BC20,Table16[Team 2],BR$3)</f>
        <v>0</v>
      </c>
      <c r="BS20" s="19">
        <f>SUMIFS(Table16[Team 2 Points],Table16[Team 2],$BC20,Table16[Team 1],BS$3)+SUMIFS(Table16[Team 1 Points],Table16[Team 1],$BC20,Table16[Team 2],BS$3)</f>
        <v>0</v>
      </c>
      <c r="BT20" s="19">
        <f>SUMIFS(Table16[Team 2 Points],Table16[Team 2],$BC20,Table16[Team 1],BT$3)+SUMIFS(Table16[Team 1 Points],Table16[Team 1],$BC20,Table16[Team 2],BT$3)</f>
        <v>0</v>
      </c>
      <c r="BU20" s="19">
        <f>SUMIFS(Table16[Team 2 Points],Table16[Team 2],$BC20,Table16[Team 1],BU$3)+SUMIFS(Table16[Team 1 Points],Table16[Team 1],$BC20,Table16[Team 2],BU$3)</f>
        <v>0</v>
      </c>
      <c r="BV20" s="19">
        <f>SUMIFS(Table16[Team 2 Points],Table16[Team 2],$BC20,Table16[Team 1],BV$3)+SUMIFS(Table16[Team 1 Points],Table16[Team 1],$BC20,Table16[Team 2],BV$3)</f>
        <v>0</v>
      </c>
      <c r="BW20" s="19">
        <f>SUMIFS(Table16[Team 2 Points],Table16[Team 2],$BC20,Table16[Team 1],BW$3)+SUMIFS(Table16[Team 1 Points],Table16[Team 1],$BC20,Table16[Team 2],BW$3)</f>
        <v>0</v>
      </c>
      <c r="BX20" s="19">
        <f>SUMIFS(Table16[Team 2 Points],Table16[Team 2],$BC20,Table16[Team 1],BX$3)+SUMIFS(Table16[Team 1 Points],Table16[Team 1],$BC20,Table16[Team 2],BX$3)</f>
        <v>0</v>
      </c>
      <c r="BY20" s="19">
        <f>SUMIFS(Table16[Team 2 Points],Table16[Team 2],$BC20,Table16[Team 1],BY$3)+SUMIFS(Table16[Team 1 Points],Table16[Team 1],$BC20,Table16[Team 2],BY$3)</f>
        <v>0</v>
      </c>
      <c r="BZ20" s="19">
        <f>SUMIFS(Table16[Team 2 Points],Table16[Team 2],$BC20,Table16[Team 1],BZ$3)+SUMIFS(Table16[Team 1 Points],Table16[Team 1],$BC20,Table16[Team 2],BZ$3)</f>
        <v>0</v>
      </c>
      <c r="CA20" s="19">
        <f>SUMIFS(Table16[Team 2 Points],Table16[Team 2],$BC20,Table16[Team 1],CA$3)+SUMIFS(Table16[Team 1 Points],Table16[Team 1],$BC20,Table16[Team 2],CA$3)</f>
        <v>0</v>
      </c>
      <c r="CB20" s="19">
        <f>SUMIFS(Table16[Team 2 Points],Table16[Team 2],$BC20,Table16[Team 1],CB$3)+SUMIFS(Table16[Team 1 Points],Table16[Team 1],$BC20,Table16[Team 2],CB$3)</f>
        <v>0</v>
      </c>
      <c r="CC20" s="19">
        <f>SUMIFS(Table16[Team 2 Points],Table16[Team 2],$BC20,Table16[Team 1],CC$3)+SUMIFS(Table16[Team 1 Points],Table16[Team 1],$BC20,Table16[Team 2],CC$3)</f>
        <v>0</v>
      </c>
      <c r="CD20" s="19">
        <f>SUMIFS(Table16[Team 2 Points],Table16[Team 2],$BC20,Table16[Team 1],CD$3)+SUMIFS(Table16[Team 1 Points],Table16[Team 1],$BC20,Table16[Team 2],CD$3)</f>
        <v>0</v>
      </c>
      <c r="CE20" s="19">
        <f>SUMIFS(Table16[Team 2 Points],Table16[Team 2],$BC20,Table16[Team 1],CE$3)+SUMIFS(Table16[Team 1 Points],Table16[Team 1],$BC20,Table16[Team 2],CE$3)</f>
        <v>0</v>
      </c>
      <c r="CF20" s="19">
        <f>SUMIFS(Table16[Team 2 Points],Table16[Team 2],$BC20,Table16[Team 1],CF$3)+SUMIFS(Table16[Team 1 Points],Table16[Team 1],$BC20,Table16[Team 2],CF$3)</f>
        <v>0</v>
      </c>
      <c r="CG20" s="19">
        <f>SUMIFS(Table16[Team 2 Points],Table16[Team 2],$BC20,Table16[Team 1],CG$3)+SUMIFS(Table16[Team 1 Points],Table16[Team 1],$BC20,Table16[Team 2],CG$3)</f>
        <v>0</v>
      </c>
      <c r="CH20" s="19">
        <f>SUMIFS(Table16[Team 2 Points],Table16[Team 2],$BC20,Table16[Team 1],CH$3)+SUMIFS(Table16[Team 1 Points],Table16[Team 1],$BC20,Table16[Team 2],CH$3)</f>
        <v>0</v>
      </c>
      <c r="CI20" s="19">
        <f>SUMIFS(Table16[Team 2 Points],Table16[Team 2],$BC20,Table16[Team 1],CI$3)+SUMIFS(Table16[Team 1 Points],Table16[Team 1],$BC20,Table16[Team 2],CI$3)</f>
        <v>0</v>
      </c>
      <c r="CK20" s="17" t="s">
        <v>123</v>
      </c>
      <c r="CL20" s="19">
        <f>SUMIFS(Table16[Team 2 GD],Table16[Team 2],$BC20,Table16[Team 1],CL$3)+SUMIFS(Table16[Team 1 GD],Table16[Team 1],$BC20,Table16[Team 2],CL$3)</f>
        <v>0</v>
      </c>
      <c r="CM20" s="19">
        <f>SUMIFS(Table16[Team 2 GD],Table16[Team 2],$BC20,Table16[Team 1],CM$3)+SUMIFS(Table16[Team 1 GD],Table16[Team 1],$BC20,Table16[Team 2],CM$3)</f>
        <v>0</v>
      </c>
      <c r="CN20" s="19">
        <f>SUMIFS(Table16[Team 2 GD],Table16[Team 2],$BC20,Table16[Team 1],CN$3)+SUMIFS(Table16[Team 1 GD],Table16[Team 1],$BC20,Table16[Team 2],CN$3)</f>
        <v>0</v>
      </c>
      <c r="CO20" s="19">
        <f>SUMIFS(Table16[Team 2 GD],Table16[Team 2],$BC20,Table16[Team 1],CO$3)+SUMIFS(Table16[Team 1 GD],Table16[Team 1],$BC20,Table16[Team 2],CO$3)</f>
        <v>0</v>
      </c>
      <c r="CP20" s="19">
        <f>SUMIFS(Table16[Team 2 GD],Table16[Team 2],$BC20,Table16[Team 1],CP$3)+SUMIFS(Table16[Team 1 GD],Table16[Team 1],$BC20,Table16[Team 2],CP$3)</f>
        <v>0</v>
      </c>
      <c r="CQ20" s="19">
        <f>SUMIFS(Table16[Team 2 GD],Table16[Team 2],$BC20,Table16[Team 1],CQ$3)+SUMIFS(Table16[Team 1 GD],Table16[Team 1],$BC20,Table16[Team 2],CQ$3)</f>
        <v>0</v>
      </c>
      <c r="CR20" s="19">
        <f>SUMIFS(Table16[Team 2 GD],Table16[Team 2],$BC20,Table16[Team 1],CR$3)+SUMIFS(Table16[Team 1 GD],Table16[Team 1],$BC20,Table16[Team 2],CR$3)</f>
        <v>0</v>
      </c>
      <c r="CS20" s="19">
        <f>SUMIFS(Table16[Team 2 GD],Table16[Team 2],$BC20,Table16[Team 1],CS$3)+SUMIFS(Table16[Team 1 GD],Table16[Team 1],$BC20,Table16[Team 2],CS$3)</f>
        <v>0</v>
      </c>
      <c r="CT20" s="19">
        <f>SUMIFS(Table16[Team 2 GD],Table16[Team 2],$BC20,Table16[Team 1],CT$3)+SUMIFS(Table16[Team 1 GD],Table16[Team 1],$BC20,Table16[Team 2],CT$3)</f>
        <v>0</v>
      </c>
      <c r="CU20" s="19">
        <f>SUMIFS(Table16[Team 2 GD],Table16[Team 2],$BC20,Table16[Team 1],CU$3)+SUMIFS(Table16[Team 1 GD],Table16[Team 1],$BC20,Table16[Team 2],CU$3)</f>
        <v>0</v>
      </c>
      <c r="CV20" s="19">
        <f>SUMIFS(Table16[Team 2 GD],Table16[Team 2],$BC20,Table16[Team 1],CV$3)+SUMIFS(Table16[Team 1 GD],Table16[Team 1],$BC20,Table16[Team 2],CV$3)</f>
        <v>0</v>
      </c>
      <c r="CW20" s="19">
        <f>SUMIFS(Table16[Team 2 GD],Table16[Team 2],$BC20,Table16[Team 1],CW$3)+SUMIFS(Table16[Team 1 GD],Table16[Team 1],$BC20,Table16[Team 2],CW$3)</f>
        <v>0</v>
      </c>
      <c r="CX20" s="19">
        <f>SUMIFS(Table16[Team 2 GD],Table16[Team 2],$BC20,Table16[Team 1],CX$3)+SUMIFS(Table16[Team 1 GD],Table16[Team 1],$BC20,Table16[Team 2],CX$3)</f>
        <v>0</v>
      </c>
      <c r="CY20" s="19">
        <f>SUMIFS(Table16[Team 2 GD],Table16[Team 2],$BC20,Table16[Team 1],CY$3)+SUMIFS(Table16[Team 1 GD],Table16[Team 1],$BC20,Table16[Team 2],CY$3)</f>
        <v>0</v>
      </c>
      <c r="CZ20" s="19">
        <f>SUMIFS(Table16[Team 2 GD],Table16[Team 2],$BC20,Table16[Team 1],CZ$3)+SUMIFS(Table16[Team 1 GD],Table16[Team 1],$BC20,Table16[Team 2],CZ$3)</f>
        <v>0</v>
      </c>
      <c r="DA20" s="19">
        <f>SUMIFS(Table16[Team 2 GD],Table16[Team 2],$BC20,Table16[Team 1],DA$3)+SUMIFS(Table16[Team 1 GD],Table16[Team 1],$BC20,Table16[Team 2],DA$3)</f>
        <v>0</v>
      </c>
      <c r="DB20" s="19">
        <f>SUMIFS(Table16[Team 2 GD],Table16[Team 2],$BC20,Table16[Team 1],DB$3)+SUMIFS(Table16[Team 1 GD],Table16[Team 1],$BC20,Table16[Team 2],DB$3)</f>
        <v>0</v>
      </c>
      <c r="DC20" s="19">
        <f>SUMIFS(Table16[Team 2 GD],Table16[Team 2],$BC20,Table16[Team 1],DC$3)+SUMIFS(Table16[Team 1 GD],Table16[Team 1],$BC20,Table16[Team 2],DC$3)</f>
        <v>0</v>
      </c>
      <c r="DD20" s="19">
        <f>SUMIFS(Table16[Team 2 GD],Table16[Team 2],$BC20,Table16[Team 1],DD$3)+SUMIFS(Table16[Team 1 GD],Table16[Team 1],$BC20,Table16[Team 2],DD$3)</f>
        <v>0</v>
      </c>
      <c r="DE20" s="19">
        <f>SUMIFS(Table16[Team 2 GD],Table16[Team 2],$BC20,Table16[Team 1],DE$3)+SUMIFS(Table16[Team 1 GD],Table16[Team 1],$BC20,Table16[Team 2],DE$3)</f>
        <v>0</v>
      </c>
      <c r="DF20" s="19">
        <f>SUMIFS(Table16[Team 2 GD],Table16[Team 2],$BC20,Table16[Team 1],DF$3)+SUMIFS(Table16[Team 1 GD],Table16[Team 1],$BC20,Table16[Team 2],DF$3)</f>
        <v>0</v>
      </c>
      <c r="DG20" s="19">
        <f>SUMIFS(Table16[Team 2 GD],Table16[Team 2],$BC20,Table16[Team 1],DG$3)+SUMIFS(Table16[Team 1 GD],Table16[Team 1],$BC20,Table16[Team 2],DG$3)</f>
        <v>0</v>
      </c>
      <c r="DH20" s="19">
        <f>SUMIFS(Table16[Team 2 GD],Table16[Team 2],$BC20,Table16[Team 1],DH$3)+SUMIFS(Table16[Team 1 GD],Table16[Team 1],$BC20,Table16[Team 2],DH$3)</f>
        <v>0</v>
      </c>
      <c r="DI20" s="19">
        <f>SUMIFS(Table16[Team 2 GD],Table16[Team 2],$BC20,Table16[Team 1],DI$3)+SUMIFS(Table16[Team 1 GD],Table16[Team 1],$BC20,Table16[Team 2],DI$3)</f>
        <v>0</v>
      </c>
      <c r="DJ20" s="19">
        <f>SUMIFS(Table16[Team 2 GD],Table16[Team 2],$BC20,Table16[Team 1],DJ$3)+SUMIFS(Table16[Team 1 GD],Table16[Team 1],$BC20,Table16[Team 2],DJ$3)</f>
        <v>0</v>
      </c>
      <c r="DK20" s="19">
        <f>SUMIFS(Table16[Team 2 GD],Table16[Team 2],$BC20,Table16[Team 1],DK$3)+SUMIFS(Table16[Team 1 GD],Table16[Team 1],$BC20,Table16[Team 2],DK$3)</f>
        <v>0</v>
      </c>
      <c r="DL20" s="19">
        <f>SUMIFS(Table16[Team 2 GD],Table16[Team 2],$BC20,Table16[Team 1],DL$3)+SUMIFS(Table16[Team 1 GD],Table16[Team 1],$BC20,Table16[Team 2],DL$3)</f>
        <v>0</v>
      </c>
      <c r="DM20" s="19">
        <f>SUMIFS(Table16[Team 2 GD],Table16[Team 2],$BC20,Table16[Team 1],DM$3)+SUMIFS(Table16[Team 1 GD],Table16[Team 1],$BC20,Table16[Team 2],DM$3)</f>
        <v>0</v>
      </c>
      <c r="DN20" s="19">
        <f>SUMIFS(Table16[Team 2 GD],Table16[Team 2],$BC20,Table16[Team 1],DN$3)+SUMIFS(Table16[Team 1 GD],Table16[Team 1],$BC20,Table16[Team 2],DN$3)</f>
        <v>0</v>
      </c>
      <c r="DO20" s="19">
        <f>SUMIFS(Table16[Team 2 GD],Table16[Team 2],$BC20,Table16[Team 1],DO$3)+SUMIFS(Table16[Team 1 GD],Table16[Team 1],$BC20,Table16[Team 2],DO$3)</f>
        <v>0</v>
      </c>
      <c r="DP20" s="19">
        <f>SUMIFS(Table16[Team 2 GD],Table16[Team 2],$BC20,Table16[Team 1],DP$3)+SUMIFS(Table16[Team 1 GD],Table16[Team 1],$BC20,Table16[Team 2],DP$3)</f>
        <v>0</v>
      </c>
      <c r="DQ20" s="19">
        <f>SUMIFS(Table16[Team 2 GD],Table16[Team 2],$BC20,Table16[Team 1],DQ$3)+SUMIFS(Table16[Team 1 GD],Table16[Team 1],$BC20,Table16[Team 2],DQ$3)</f>
        <v>0</v>
      </c>
      <c r="DS20" s="17" t="s">
        <v>123</v>
      </c>
      <c r="DT20" s="19">
        <f>SUMIFS(Table16[Team 2 Goals],Table16[Team 2],$BC20,Table16[Team 1],DT$3)+SUMIFS(Table16[Team 1 Goals],Table16[Team 1],$BC20,Table16[Team 2],DT$3)</f>
        <v>0</v>
      </c>
      <c r="DU20" s="19">
        <f>SUMIFS(Table16[Team 2 Goals],Table16[Team 2],$BC20,Table16[Team 1],DU$3)+SUMIFS(Table16[Team 1 Goals],Table16[Team 1],$BC20,Table16[Team 2],DU$3)</f>
        <v>0</v>
      </c>
      <c r="DV20" s="19">
        <f>SUMIFS(Table16[Team 2 Goals],Table16[Team 2],$BC20,Table16[Team 1],DV$3)+SUMIFS(Table16[Team 1 Goals],Table16[Team 1],$BC20,Table16[Team 2],DV$3)</f>
        <v>0</v>
      </c>
      <c r="DW20" s="19">
        <f>SUMIFS(Table16[Team 2 Goals],Table16[Team 2],$BC20,Table16[Team 1],DW$3)+SUMIFS(Table16[Team 1 Goals],Table16[Team 1],$BC20,Table16[Team 2],DW$3)</f>
        <v>0</v>
      </c>
      <c r="DX20" s="19">
        <f>SUMIFS(Table16[Team 2 Goals],Table16[Team 2],$BC20,Table16[Team 1],DX$3)+SUMIFS(Table16[Team 1 Goals],Table16[Team 1],$BC20,Table16[Team 2],DX$3)</f>
        <v>0</v>
      </c>
      <c r="DY20" s="19">
        <f>SUMIFS(Table16[Team 2 Goals],Table16[Team 2],$BC20,Table16[Team 1],DY$3)+SUMIFS(Table16[Team 1 Goals],Table16[Team 1],$BC20,Table16[Team 2],DY$3)</f>
        <v>0</v>
      </c>
      <c r="DZ20" s="19">
        <f>SUMIFS(Table16[Team 2 Goals],Table16[Team 2],$BC20,Table16[Team 1],DZ$3)+SUMIFS(Table16[Team 1 Goals],Table16[Team 1],$BC20,Table16[Team 2],DZ$3)</f>
        <v>0</v>
      </c>
      <c r="EA20" s="19">
        <f>SUMIFS(Table16[Team 2 Goals],Table16[Team 2],$BC20,Table16[Team 1],EA$3)+SUMIFS(Table16[Team 1 Goals],Table16[Team 1],$BC20,Table16[Team 2],EA$3)</f>
        <v>0</v>
      </c>
      <c r="EB20" s="19">
        <f>SUMIFS(Table16[Team 2 Goals],Table16[Team 2],$BC20,Table16[Team 1],EB$3)+SUMIFS(Table16[Team 1 Goals],Table16[Team 1],$BC20,Table16[Team 2],EB$3)</f>
        <v>0</v>
      </c>
      <c r="EC20" s="19">
        <f>SUMIFS(Table16[Team 2 Goals],Table16[Team 2],$BC20,Table16[Team 1],EC$3)+SUMIFS(Table16[Team 1 Goals],Table16[Team 1],$BC20,Table16[Team 2],EC$3)</f>
        <v>0</v>
      </c>
      <c r="ED20" s="19">
        <f>SUMIFS(Table16[Team 2 Goals],Table16[Team 2],$BC20,Table16[Team 1],ED$3)+SUMIFS(Table16[Team 1 Goals],Table16[Team 1],$BC20,Table16[Team 2],ED$3)</f>
        <v>0</v>
      </c>
      <c r="EE20" s="19">
        <f>SUMIFS(Table16[Team 2 Goals],Table16[Team 2],$BC20,Table16[Team 1],EE$3)+SUMIFS(Table16[Team 1 Goals],Table16[Team 1],$BC20,Table16[Team 2],EE$3)</f>
        <v>0</v>
      </c>
      <c r="EF20" s="19">
        <f>SUMIFS(Table16[Team 2 Goals],Table16[Team 2],$BC20,Table16[Team 1],EF$3)+SUMIFS(Table16[Team 1 Goals],Table16[Team 1],$BC20,Table16[Team 2],EF$3)</f>
        <v>0</v>
      </c>
      <c r="EG20" s="19">
        <f>SUMIFS(Table16[Team 2 Goals],Table16[Team 2],$BC20,Table16[Team 1],EG$3)+SUMIFS(Table16[Team 1 Goals],Table16[Team 1],$BC20,Table16[Team 2],EG$3)</f>
        <v>0</v>
      </c>
      <c r="EH20" s="19">
        <f>SUMIFS(Table16[Team 2 Goals],Table16[Team 2],$BC20,Table16[Team 1],EH$3)+SUMIFS(Table16[Team 1 Goals],Table16[Team 1],$BC20,Table16[Team 2],EH$3)</f>
        <v>0</v>
      </c>
      <c r="EI20" s="19">
        <f>SUMIFS(Table16[Team 2 Goals],Table16[Team 2],$BC20,Table16[Team 1],EI$3)+SUMIFS(Table16[Team 1 Goals],Table16[Team 1],$BC20,Table16[Team 2],EI$3)</f>
        <v>0</v>
      </c>
      <c r="EJ20" s="19">
        <f>SUMIFS(Table16[Team 2 Goals],Table16[Team 2],$BC20,Table16[Team 1],EJ$3)+SUMIFS(Table16[Team 1 Goals],Table16[Team 1],$BC20,Table16[Team 2],EJ$3)</f>
        <v>0</v>
      </c>
      <c r="EK20" s="19">
        <f>SUMIFS(Table16[Team 2 Goals],Table16[Team 2],$BC20,Table16[Team 1],EK$3)+SUMIFS(Table16[Team 1 Goals],Table16[Team 1],$BC20,Table16[Team 2],EK$3)</f>
        <v>0</v>
      </c>
      <c r="EL20" s="19">
        <f>SUMIFS(Table16[Team 2 Goals],Table16[Team 2],$BC20,Table16[Team 1],EL$3)+SUMIFS(Table16[Team 1 Goals],Table16[Team 1],$BC20,Table16[Team 2],EL$3)</f>
        <v>0</v>
      </c>
      <c r="EM20" s="19">
        <f>SUMIFS(Table16[Team 2 Goals],Table16[Team 2],$BC20,Table16[Team 1],EM$3)+SUMIFS(Table16[Team 1 Goals],Table16[Team 1],$BC20,Table16[Team 2],EM$3)</f>
        <v>0</v>
      </c>
      <c r="EN20" s="19">
        <f>SUMIFS(Table16[Team 2 Goals],Table16[Team 2],$BC20,Table16[Team 1],EN$3)+SUMIFS(Table16[Team 1 Goals],Table16[Team 1],$BC20,Table16[Team 2],EN$3)</f>
        <v>0</v>
      </c>
      <c r="EO20" s="19">
        <f>SUMIFS(Table16[Team 2 Goals],Table16[Team 2],$BC20,Table16[Team 1],EO$3)+SUMIFS(Table16[Team 1 Goals],Table16[Team 1],$BC20,Table16[Team 2],EO$3)</f>
        <v>0</v>
      </c>
      <c r="EP20" s="19">
        <f>SUMIFS(Table16[Team 2 Goals],Table16[Team 2],$BC20,Table16[Team 1],EP$3)+SUMIFS(Table16[Team 1 Goals],Table16[Team 1],$BC20,Table16[Team 2],EP$3)</f>
        <v>0</v>
      </c>
      <c r="EQ20" s="19">
        <f>SUMIFS(Table16[Team 2 Goals],Table16[Team 2],$BC20,Table16[Team 1],EQ$3)+SUMIFS(Table16[Team 1 Goals],Table16[Team 1],$BC20,Table16[Team 2],EQ$3)</f>
        <v>0</v>
      </c>
      <c r="ER20" s="19">
        <f>SUMIFS(Table16[Team 2 Goals],Table16[Team 2],$BC20,Table16[Team 1],ER$3)+SUMIFS(Table16[Team 1 Goals],Table16[Team 1],$BC20,Table16[Team 2],ER$3)</f>
        <v>0</v>
      </c>
      <c r="ES20" s="19">
        <f>SUMIFS(Table16[Team 2 Goals],Table16[Team 2],$BC20,Table16[Team 1],ES$3)+SUMIFS(Table16[Team 1 Goals],Table16[Team 1],$BC20,Table16[Team 2],ES$3)</f>
        <v>0</v>
      </c>
      <c r="ET20" s="19">
        <f>SUMIFS(Table16[Team 2 Goals],Table16[Team 2],$BC20,Table16[Team 1],ET$3)+SUMIFS(Table16[Team 1 Goals],Table16[Team 1],$BC20,Table16[Team 2],ET$3)</f>
        <v>0</v>
      </c>
      <c r="EU20" s="19">
        <f>SUMIFS(Table16[Team 2 Goals],Table16[Team 2],$BC20,Table16[Team 1],EU$3)+SUMIFS(Table16[Team 1 Goals],Table16[Team 1],$BC20,Table16[Team 2],EU$3)</f>
        <v>0</v>
      </c>
      <c r="EV20" s="19">
        <f>SUMIFS(Table16[Team 2 Goals],Table16[Team 2],$BC20,Table16[Team 1],EV$3)+SUMIFS(Table16[Team 1 Goals],Table16[Team 1],$BC20,Table16[Team 2],EV$3)</f>
        <v>0</v>
      </c>
      <c r="EW20" s="19">
        <f>SUMIFS(Table16[Team 2 Goals],Table16[Team 2],$BC20,Table16[Team 1],EW$3)+SUMIFS(Table16[Team 1 Goals],Table16[Team 1],$BC20,Table16[Team 2],EW$3)</f>
        <v>0</v>
      </c>
      <c r="EX20" s="19">
        <f>SUMIFS(Table16[Team 2 Goals],Table16[Team 2],$BC20,Table16[Team 1],EX$3)+SUMIFS(Table16[Team 1 Goals],Table16[Team 1],$BC20,Table16[Team 2],EX$3)</f>
        <v>0</v>
      </c>
      <c r="EY20" s="19">
        <f>SUMIFS(Table16[Team 2 Goals],Table16[Team 2],$BC20,Table16[Team 1],EY$3)+SUMIFS(Table16[Team 1 Goals],Table16[Team 1],$BC20,Table16[Team 2],EY$3)</f>
        <v>0</v>
      </c>
      <c r="FA20" s="72"/>
      <c r="FB20" s="72"/>
    </row>
    <row r="21" spans="1:160" s="17" customFormat="1" ht="30" customHeight="1" thickBot="1" x14ac:dyDescent="0.3">
      <c r="A21" s="70"/>
      <c r="B21" s="5">
        <v>18</v>
      </c>
      <c r="C21" s="5" t="s">
        <v>1</v>
      </c>
      <c r="D21" s="28">
        <v>44890</v>
      </c>
      <c r="E21" s="5" t="s">
        <v>14</v>
      </c>
      <c r="F21" s="29">
        <v>0.66666666666666663</v>
      </c>
      <c r="G21" s="30">
        <f t="shared" si="0"/>
        <v>44890.208333333328</v>
      </c>
      <c r="H21" s="5" t="s">
        <v>33</v>
      </c>
      <c r="I21" s="67"/>
      <c r="J21" s="5" t="str">
        <f>IF(Table16[[#This Row],[SCORE]]="","",IF(O21=P21,"Draw",IF(O21&gt;P21,K21,L21)))</f>
        <v/>
      </c>
      <c r="K21" s="17" t="str">
        <f>IF(Table16[[#This Row],[TEAMS]]="","",LEFT(H21,FIND(" -",H21,1)-1))</f>
        <v>Qatar</v>
      </c>
      <c r="L21" s="17" t="str">
        <f>IF(Table16[[#This Row],[TEAMS]]="","",MID(H21,FIND("-",H21,1)+2,LEN(H21)-FIND("-",H21,1)+2))</f>
        <v>Senegal</v>
      </c>
      <c r="M21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21" s="17" t="str">
        <f>IF(Table16[[#This Row],[Winner]]=Table16[[#This Row],[Team 1]],Table16[[#This Row],[Team 2]],IF(Table16[[#This Row],[Winner]]=Table16[[#This Row],[Team 2]],Table16[[#This Row],[Team 1]],""))</f>
        <v/>
      </c>
      <c r="O21" s="17" t="str">
        <f>IF(Table16[[#This Row],[SCORE]]="","",LEFT(I21,FIND(":",I21,1)-1)*1)</f>
        <v/>
      </c>
      <c r="P21" s="17" t="str">
        <f>IF(Table16[[#This Row],[SCORE]]="","",MID(I21,FIND(":",I21,1)+1,LEN(I21)-FIND(":",I21,1)+1)*1)</f>
        <v/>
      </c>
      <c r="Q21" s="17" t="str">
        <f>IF(OR(Table16[[#This Row],[Team 1 Goals]]="",Table16[[#This Row],[Team 2 Goals]]=""),"",Table16[[#This Row],[Team 1 Goals]]-Table16[[#This Row],[Team 2 Goals]])</f>
        <v/>
      </c>
      <c r="R21" s="17" t="str">
        <f>IF(OR(Table16[[#This Row],[Team 1 Goals]]="",Table16[[#This Row],[Team 2 Goals]]=""),"",Table16[[#This Row],[Team 2 Goals]]-Table16[[#This Row],[Team 1 Goals]])</f>
        <v/>
      </c>
      <c r="S21" s="17" t="str">
        <f>IF(Table16[[#This Row],[SCORE]]="","",IF(Table16[[#This Row],[WINNER / RESULT]]="Draw",1,IF(Table16[[#This Row],[WINNER / RESULT]]=Table16[[#This Row],[Team 1]],3,0)))</f>
        <v/>
      </c>
      <c r="T21" s="17" t="str">
        <f>IF(Table16[[#This Row],[SCORE]]="","",IF(Table16[[#This Row],[WINNER / RESULT]]="Draw",1,IF(Table16[[#This Row],[WINNER / RESULT]]=Table16[[#This Row],[Team 2]],3,0)))</f>
        <v/>
      </c>
      <c r="Z21" s="4" t="s">
        <v>21</v>
      </c>
      <c r="AA21" s="51">
        <v>4</v>
      </c>
      <c r="AB21" s="52" t="str">
        <f ca="1">IFERROR(INDEX(AJ:AJ,MATCH("4"&amp;Z21,AT:AT,0),1),"")</f>
        <v>Saudi Arabia</v>
      </c>
      <c r="AC21" s="52" t="str">
        <f ca="1">IF(AB21="","",VLOOKUP(AB21,AJ:AO,2,FALSE)&amp;"-"&amp;VLOOKUP(AB21,AJ:AO,3,FALSE)&amp;"-"&amp;VLOOKUP(AB21,AJ:AO,4,FALSE))</f>
        <v>0-0-0</v>
      </c>
      <c r="AD21" s="52">
        <f ca="1">IF(AB21="","",VLOOKUP(AB21,AJ:AQ,8,FALSE))</f>
        <v>0</v>
      </c>
      <c r="AE21" s="53">
        <f ca="1">IF(AB21="","",VLOOKUP(AB21,AJ:AT,5,FALSE))</f>
        <v>0</v>
      </c>
      <c r="AI21" s="17" t="s">
        <v>22</v>
      </c>
      <c r="AJ21" s="17" t="s">
        <v>89</v>
      </c>
      <c r="AK21" s="17">
        <f>COUNTIF(Table16[Winner],AJ21)</f>
        <v>0</v>
      </c>
      <c r="AL21" s="17">
        <f>COUNTIFS(Table16[Team 2],AJ21,Table16[WINNER / RESULT],"Draw")+COUNTIFS(Table16[Team 1],AJ21,Table16[WINNER / RESULT],"Draw")</f>
        <v>0</v>
      </c>
      <c r="AM21" s="17">
        <f>COUNTIF(Table16[Loser],AJ21)</f>
        <v>0</v>
      </c>
      <c r="AN21" s="17">
        <f>AL21+(3*AK21)</f>
        <v>0</v>
      </c>
      <c r="AO21" s="17">
        <f>SUMIFS(Table16[Team 1 Goals],Table16[Team 1],AJ21)+SUMIFS(Table16[Team 2 Goals],Table16[Team 2],AJ21)</f>
        <v>0</v>
      </c>
      <c r="AP21" s="17">
        <f>SUMIFS(Table16[Team 2 Goals],Table16[Team 1],AJ21)+SUMIFS(Table16[Team 1 Goals],Table16[Team 2],AJ21)</f>
        <v>0</v>
      </c>
      <c r="AQ21" s="17">
        <f>AO21-AP21</f>
        <v>0</v>
      </c>
      <c r="AR21" s="17">
        <f ca="1">RANK(BA21,$BA$19:$BA$22,1)</f>
        <v>3</v>
      </c>
      <c r="AS21" s="17" t="str">
        <f t="shared" si="1"/>
        <v/>
      </c>
      <c r="AT21" s="17" t="str">
        <f ca="1">IF(AS21="",AR21&amp;AI21,AS21&amp;AI21)</f>
        <v>3D</v>
      </c>
      <c r="AU21" s="17">
        <f>RANK(AN21,AN19:AN22)+(RANK(AQ21,AQ19:AQ22)/10)+(RANK(AO21,AO19:AO22)/100)</f>
        <v>1.1100000000000001</v>
      </c>
      <c r="AV21" s="17">
        <f>RANK(AU21,$AU$19:$AU$22,1)</f>
        <v>1</v>
      </c>
      <c r="AW21" s="17" cm="1">
        <f t="array" aca="1" ref="AW21" ca="1">SUMPRODUCT((OFFSET($BD$3:$CI$3,MATCH($AJ21,$BC$4:$BC$35,0),0))*((IF($AV19=$AV21,$BD$3:$CI$3=$AJ19,0))+(IF($AV22=$AV21,$BD$3:$CI$3=$AJ22,0))+(IF($AV20=$AV21,$BD$3:$CI$3=$AJ20,0))))</f>
        <v>0</v>
      </c>
      <c r="AX21" s="17" cm="1">
        <f t="array" aca="1" ref="AX21" ca="1">SUMPRODUCT((OFFSET($CL$3:$DQ$3,MATCH($AJ21,$CK$4:$CK$35,0),0))*((IF($AV19=$AV21,$CL$3:$DQ$3=$AJ19,0))+(IF($AV22=$AV21,$CL$3:$DQ$3=$AJ22,0))+(IF($AV20=$AV21,$CL$3:$DQ$3=$AJ20,0))))</f>
        <v>0</v>
      </c>
      <c r="AY21" s="17" cm="1">
        <f t="array" aca="1" ref="AY21" ca="1">SUMPRODUCT((OFFSET($DT$3:$EY$3,MATCH($AJ21,$DS$4:$DS$35,0),0))*((IF($AV19=$AV21,$DT$3:$EY$3=$AJ19,0))+(IF($AV22=$AV21,$DT$3:$EY$3=$AJ22,0))+(IF($AV20=$AV21,$DT$3:$EY$3=$AJ20,0))))</f>
        <v>0</v>
      </c>
      <c r="AZ21" s="17">
        <f ca="1">(AW21/1000)+(AX21/10000)+(AY21/100000)+(ROW(AY20)/10000000)</f>
        <v>1.9999999999999999E-6</v>
      </c>
      <c r="BA21" s="17">
        <f ca="1">+AU21-AZ21</f>
        <v>1.109998</v>
      </c>
      <c r="BC21" s="17" t="s">
        <v>87</v>
      </c>
      <c r="BD21" s="19">
        <f>SUMIFS(Table16[Team 2 Points],Table16[Team 2],$BC21,Table16[Team 1],BD$3)+SUMIFS(Table16[Team 1 Points],Table16[Team 1],$BC21,Table16[Team 2],BD$3)</f>
        <v>0</v>
      </c>
      <c r="BE21" s="19">
        <f>SUMIFS(Table16[Team 2 Points],Table16[Team 2],$BC21,Table16[Team 1],BE$3)+SUMIFS(Table16[Team 1 Points],Table16[Team 1],$BC21,Table16[Team 2],BE$3)</f>
        <v>0</v>
      </c>
      <c r="BF21" s="19">
        <f>SUMIFS(Table16[Team 2 Points],Table16[Team 2],$BC21,Table16[Team 1],BF$3)+SUMIFS(Table16[Team 1 Points],Table16[Team 1],$BC21,Table16[Team 2],BF$3)</f>
        <v>0</v>
      </c>
      <c r="BG21" s="19">
        <f>SUMIFS(Table16[Team 2 Points],Table16[Team 2],$BC21,Table16[Team 1],BG$3)+SUMIFS(Table16[Team 1 Points],Table16[Team 1],$BC21,Table16[Team 2],BG$3)</f>
        <v>0</v>
      </c>
      <c r="BH21" s="19">
        <f>SUMIFS(Table16[Team 2 Points],Table16[Team 2],$BC21,Table16[Team 1],BH$3)+SUMIFS(Table16[Team 1 Points],Table16[Team 1],$BC21,Table16[Team 2],BH$3)</f>
        <v>0</v>
      </c>
      <c r="BI21" s="19">
        <f>SUMIFS(Table16[Team 2 Points],Table16[Team 2],$BC21,Table16[Team 1],BI$3)+SUMIFS(Table16[Team 1 Points],Table16[Team 1],$BC21,Table16[Team 2],BI$3)</f>
        <v>0</v>
      </c>
      <c r="BJ21" s="19">
        <f>SUMIFS(Table16[Team 2 Points],Table16[Team 2],$BC21,Table16[Team 1],BJ$3)+SUMIFS(Table16[Team 1 Points],Table16[Team 1],$BC21,Table16[Team 2],BJ$3)</f>
        <v>0</v>
      </c>
      <c r="BK21" s="19">
        <f>SUMIFS(Table16[Team 2 Points],Table16[Team 2],$BC21,Table16[Team 1],BK$3)+SUMIFS(Table16[Team 1 Points],Table16[Team 1],$BC21,Table16[Team 2],BK$3)</f>
        <v>0</v>
      </c>
      <c r="BL21" s="19">
        <f>SUMIFS(Table16[Team 2 Points],Table16[Team 2],$BC21,Table16[Team 1],BL$3)+SUMIFS(Table16[Team 1 Points],Table16[Team 1],$BC21,Table16[Team 2],BL$3)</f>
        <v>0</v>
      </c>
      <c r="BM21" s="19">
        <f>SUMIFS(Table16[Team 2 Points],Table16[Team 2],$BC21,Table16[Team 1],BM$3)+SUMIFS(Table16[Team 1 Points],Table16[Team 1],$BC21,Table16[Team 2],BM$3)</f>
        <v>0</v>
      </c>
      <c r="BN21" s="19">
        <f>SUMIFS(Table16[Team 2 Points],Table16[Team 2],$BC21,Table16[Team 1],BN$3)+SUMIFS(Table16[Team 1 Points],Table16[Team 1],$BC21,Table16[Team 2],BN$3)</f>
        <v>0</v>
      </c>
      <c r="BO21" s="19">
        <f>SUMIFS(Table16[Team 2 Points],Table16[Team 2],$BC21,Table16[Team 1],BO$3)+SUMIFS(Table16[Team 1 Points],Table16[Team 1],$BC21,Table16[Team 2],BO$3)</f>
        <v>0</v>
      </c>
      <c r="BP21" s="19">
        <f>SUMIFS(Table16[Team 2 Points],Table16[Team 2],$BC21,Table16[Team 1],BP$3)+SUMIFS(Table16[Team 1 Points],Table16[Team 1],$BC21,Table16[Team 2],BP$3)</f>
        <v>0</v>
      </c>
      <c r="BQ21" s="19">
        <f>SUMIFS(Table16[Team 2 Points],Table16[Team 2],$BC21,Table16[Team 1],BQ$3)+SUMIFS(Table16[Team 1 Points],Table16[Team 1],$BC21,Table16[Team 2],BQ$3)</f>
        <v>0</v>
      </c>
      <c r="BR21" s="19">
        <f>SUMIFS(Table16[Team 2 Points],Table16[Team 2],$BC21,Table16[Team 1],BR$3)+SUMIFS(Table16[Team 1 Points],Table16[Team 1],$BC21,Table16[Team 2],BR$3)</f>
        <v>0</v>
      </c>
      <c r="BS21" s="19">
        <f>SUMIFS(Table16[Team 2 Points],Table16[Team 2],$BC21,Table16[Team 1],BS$3)+SUMIFS(Table16[Team 1 Points],Table16[Team 1],$BC21,Table16[Team 2],BS$3)</f>
        <v>0</v>
      </c>
      <c r="BT21" s="19">
        <f>SUMIFS(Table16[Team 2 Points],Table16[Team 2],$BC21,Table16[Team 1],BT$3)+SUMIFS(Table16[Team 1 Points],Table16[Team 1],$BC21,Table16[Team 2],BT$3)</f>
        <v>0</v>
      </c>
      <c r="BU21" s="19">
        <f>SUMIFS(Table16[Team 2 Points],Table16[Team 2],$BC21,Table16[Team 1],BU$3)+SUMIFS(Table16[Team 1 Points],Table16[Team 1],$BC21,Table16[Team 2],BU$3)</f>
        <v>0</v>
      </c>
      <c r="BV21" s="19">
        <f>SUMIFS(Table16[Team 2 Points],Table16[Team 2],$BC21,Table16[Team 1],BV$3)+SUMIFS(Table16[Team 1 Points],Table16[Team 1],$BC21,Table16[Team 2],BV$3)</f>
        <v>0</v>
      </c>
      <c r="BW21" s="19">
        <f>SUMIFS(Table16[Team 2 Points],Table16[Team 2],$BC21,Table16[Team 1],BW$3)+SUMIFS(Table16[Team 1 Points],Table16[Team 1],$BC21,Table16[Team 2],BW$3)</f>
        <v>0</v>
      </c>
      <c r="BX21" s="19">
        <f>SUMIFS(Table16[Team 2 Points],Table16[Team 2],$BC21,Table16[Team 1],BX$3)+SUMIFS(Table16[Team 1 Points],Table16[Team 1],$BC21,Table16[Team 2],BX$3)</f>
        <v>0</v>
      </c>
      <c r="BY21" s="19">
        <f>SUMIFS(Table16[Team 2 Points],Table16[Team 2],$BC21,Table16[Team 1],BY$3)+SUMIFS(Table16[Team 1 Points],Table16[Team 1],$BC21,Table16[Team 2],BY$3)</f>
        <v>0</v>
      </c>
      <c r="BZ21" s="19">
        <f>SUMIFS(Table16[Team 2 Points],Table16[Team 2],$BC21,Table16[Team 1],BZ$3)+SUMIFS(Table16[Team 1 Points],Table16[Team 1],$BC21,Table16[Team 2],BZ$3)</f>
        <v>0</v>
      </c>
      <c r="CA21" s="19">
        <f>SUMIFS(Table16[Team 2 Points],Table16[Team 2],$BC21,Table16[Team 1],CA$3)+SUMIFS(Table16[Team 1 Points],Table16[Team 1],$BC21,Table16[Team 2],CA$3)</f>
        <v>0</v>
      </c>
      <c r="CB21" s="19">
        <f>SUMIFS(Table16[Team 2 Points],Table16[Team 2],$BC21,Table16[Team 1],CB$3)+SUMIFS(Table16[Team 1 Points],Table16[Team 1],$BC21,Table16[Team 2],CB$3)</f>
        <v>0</v>
      </c>
      <c r="CC21" s="19">
        <f>SUMIFS(Table16[Team 2 Points],Table16[Team 2],$BC21,Table16[Team 1],CC$3)+SUMIFS(Table16[Team 1 Points],Table16[Team 1],$BC21,Table16[Team 2],CC$3)</f>
        <v>0</v>
      </c>
      <c r="CD21" s="19">
        <f>SUMIFS(Table16[Team 2 Points],Table16[Team 2],$BC21,Table16[Team 1],CD$3)+SUMIFS(Table16[Team 1 Points],Table16[Team 1],$BC21,Table16[Team 2],CD$3)</f>
        <v>0</v>
      </c>
      <c r="CE21" s="19">
        <f>SUMIFS(Table16[Team 2 Points],Table16[Team 2],$BC21,Table16[Team 1],CE$3)+SUMIFS(Table16[Team 1 Points],Table16[Team 1],$BC21,Table16[Team 2],CE$3)</f>
        <v>0</v>
      </c>
      <c r="CF21" s="19">
        <f>SUMIFS(Table16[Team 2 Points],Table16[Team 2],$BC21,Table16[Team 1],CF$3)+SUMIFS(Table16[Team 1 Points],Table16[Team 1],$BC21,Table16[Team 2],CF$3)</f>
        <v>0</v>
      </c>
      <c r="CG21" s="19">
        <f>SUMIFS(Table16[Team 2 Points],Table16[Team 2],$BC21,Table16[Team 1],CG$3)+SUMIFS(Table16[Team 1 Points],Table16[Team 1],$BC21,Table16[Team 2],CG$3)</f>
        <v>0</v>
      </c>
      <c r="CH21" s="19">
        <f>SUMIFS(Table16[Team 2 Points],Table16[Team 2],$BC21,Table16[Team 1],CH$3)+SUMIFS(Table16[Team 1 Points],Table16[Team 1],$BC21,Table16[Team 2],CH$3)</f>
        <v>0</v>
      </c>
      <c r="CI21" s="19">
        <f>SUMIFS(Table16[Team 2 Points],Table16[Team 2],$BC21,Table16[Team 1],CI$3)+SUMIFS(Table16[Team 1 Points],Table16[Team 1],$BC21,Table16[Team 2],CI$3)</f>
        <v>0</v>
      </c>
      <c r="CK21" s="17" t="s">
        <v>87</v>
      </c>
      <c r="CL21" s="19">
        <f>SUMIFS(Table16[Team 2 GD],Table16[Team 2],$BC21,Table16[Team 1],CL$3)+SUMIFS(Table16[Team 1 GD],Table16[Team 1],$BC21,Table16[Team 2],CL$3)</f>
        <v>0</v>
      </c>
      <c r="CM21" s="19">
        <f>SUMIFS(Table16[Team 2 GD],Table16[Team 2],$BC21,Table16[Team 1],CM$3)+SUMIFS(Table16[Team 1 GD],Table16[Team 1],$BC21,Table16[Team 2],CM$3)</f>
        <v>0</v>
      </c>
      <c r="CN21" s="19">
        <f>SUMIFS(Table16[Team 2 GD],Table16[Team 2],$BC21,Table16[Team 1],CN$3)+SUMIFS(Table16[Team 1 GD],Table16[Team 1],$BC21,Table16[Team 2],CN$3)</f>
        <v>0</v>
      </c>
      <c r="CO21" s="19">
        <f>SUMIFS(Table16[Team 2 GD],Table16[Team 2],$BC21,Table16[Team 1],CO$3)+SUMIFS(Table16[Team 1 GD],Table16[Team 1],$BC21,Table16[Team 2],CO$3)</f>
        <v>0</v>
      </c>
      <c r="CP21" s="19">
        <f>SUMIFS(Table16[Team 2 GD],Table16[Team 2],$BC21,Table16[Team 1],CP$3)+SUMIFS(Table16[Team 1 GD],Table16[Team 1],$BC21,Table16[Team 2],CP$3)</f>
        <v>0</v>
      </c>
      <c r="CQ21" s="19">
        <f>SUMIFS(Table16[Team 2 GD],Table16[Team 2],$BC21,Table16[Team 1],CQ$3)+SUMIFS(Table16[Team 1 GD],Table16[Team 1],$BC21,Table16[Team 2],CQ$3)</f>
        <v>0</v>
      </c>
      <c r="CR21" s="19">
        <f>SUMIFS(Table16[Team 2 GD],Table16[Team 2],$BC21,Table16[Team 1],CR$3)+SUMIFS(Table16[Team 1 GD],Table16[Team 1],$BC21,Table16[Team 2],CR$3)</f>
        <v>0</v>
      </c>
      <c r="CS21" s="19">
        <f>SUMIFS(Table16[Team 2 GD],Table16[Team 2],$BC21,Table16[Team 1],CS$3)+SUMIFS(Table16[Team 1 GD],Table16[Team 1],$BC21,Table16[Team 2],CS$3)</f>
        <v>0</v>
      </c>
      <c r="CT21" s="19">
        <f>SUMIFS(Table16[Team 2 GD],Table16[Team 2],$BC21,Table16[Team 1],CT$3)+SUMIFS(Table16[Team 1 GD],Table16[Team 1],$BC21,Table16[Team 2],CT$3)</f>
        <v>0</v>
      </c>
      <c r="CU21" s="19">
        <f>SUMIFS(Table16[Team 2 GD],Table16[Team 2],$BC21,Table16[Team 1],CU$3)+SUMIFS(Table16[Team 1 GD],Table16[Team 1],$BC21,Table16[Team 2],CU$3)</f>
        <v>0</v>
      </c>
      <c r="CV21" s="19">
        <f>SUMIFS(Table16[Team 2 GD],Table16[Team 2],$BC21,Table16[Team 1],CV$3)+SUMIFS(Table16[Team 1 GD],Table16[Team 1],$BC21,Table16[Team 2],CV$3)</f>
        <v>0</v>
      </c>
      <c r="CW21" s="19">
        <f>SUMIFS(Table16[Team 2 GD],Table16[Team 2],$BC21,Table16[Team 1],CW$3)+SUMIFS(Table16[Team 1 GD],Table16[Team 1],$BC21,Table16[Team 2],CW$3)</f>
        <v>0</v>
      </c>
      <c r="CX21" s="19">
        <f>SUMIFS(Table16[Team 2 GD],Table16[Team 2],$BC21,Table16[Team 1],CX$3)+SUMIFS(Table16[Team 1 GD],Table16[Team 1],$BC21,Table16[Team 2],CX$3)</f>
        <v>0</v>
      </c>
      <c r="CY21" s="19">
        <f>SUMIFS(Table16[Team 2 GD],Table16[Team 2],$BC21,Table16[Team 1],CY$3)+SUMIFS(Table16[Team 1 GD],Table16[Team 1],$BC21,Table16[Team 2],CY$3)</f>
        <v>0</v>
      </c>
      <c r="CZ21" s="19">
        <f>SUMIFS(Table16[Team 2 GD],Table16[Team 2],$BC21,Table16[Team 1],CZ$3)+SUMIFS(Table16[Team 1 GD],Table16[Team 1],$BC21,Table16[Team 2],CZ$3)</f>
        <v>0</v>
      </c>
      <c r="DA21" s="19">
        <f>SUMIFS(Table16[Team 2 GD],Table16[Team 2],$BC21,Table16[Team 1],DA$3)+SUMIFS(Table16[Team 1 GD],Table16[Team 1],$BC21,Table16[Team 2],DA$3)</f>
        <v>0</v>
      </c>
      <c r="DB21" s="19">
        <f>SUMIFS(Table16[Team 2 GD],Table16[Team 2],$BC21,Table16[Team 1],DB$3)+SUMIFS(Table16[Team 1 GD],Table16[Team 1],$BC21,Table16[Team 2],DB$3)</f>
        <v>0</v>
      </c>
      <c r="DC21" s="19">
        <f>SUMIFS(Table16[Team 2 GD],Table16[Team 2],$BC21,Table16[Team 1],DC$3)+SUMIFS(Table16[Team 1 GD],Table16[Team 1],$BC21,Table16[Team 2],DC$3)</f>
        <v>0</v>
      </c>
      <c r="DD21" s="19">
        <f>SUMIFS(Table16[Team 2 GD],Table16[Team 2],$BC21,Table16[Team 1],DD$3)+SUMIFS(Table16[Team 1 GD],Table16[Team 1],$BC21,Table16[Team 2],DD$3)</f>
        <v>0</v>
      </c>
      <c r="DE21" s="19">
        <f>SUMIFS(Table16[Team 2 GD],Table16[Team 2],$BC21,Table16[Team 1],DE$3)+SUMIFS(Table16[Team 1 GD],Table16[Team 1],$BC21,Table16[Team 2],DE$3)</f>
        <v>0</v>
      </c>
      <c r="DF21" s="19">
        <f>SUMIFS(Table16[Team 2 GD],Table16[Team 2],$BC21,Table16[Team 1],DF$3)+SUMIFS(Table16[Team 1 GD],Table16[Team 1],$BC21,Table16[Team 2],DF$3)</f>
        <v>0</v>
      </c>
      <c r="DG21" s="19">
        <f>SUMIFS(Table16[Team 2 GD],Table16[Team 2],$BC21,Table16[Team 1],DG$3)+SUMIFS(Table16[Team 1 GD],Table16[Team 1],$BC21,Table16[Team 2],DG$3)</f>
        <v>0</v>
      </c>
      <c r="DH21" s="19">
        <f>SUMIFS(Table16[Team 2 GD],Table16[Team 2],$BC21,Table16[Team 1],DH$3)+SUMIFS(Table16[Team 1 GD],Table16[Team 1],$BC21,Table16[Team 2],DH$3)</f>
        <v>0</v>
      </c>
      <c r="DI21" s="19">
        <f>SUMIFS(Table16[Team 2 GD],Table16[Team 2],$BC21,Table16[Team 1],DI$3)+SUMIFS(Table16[Team 1 GD],Table16[Team 1],$BC21,Table16[Team 2],DI$3)</f>
        <v>0</v>
      </c>
      <c r="DJ21" s="19">
        <f>SUMIFS(Table16[Team 2 GD],Table16[Team 2],$BC21,Table16[Team 1],DJ$3)+SUMIFS(Table16[Team 1 GD],Table16[Team 1],$BC21,Table16[Team 2],DJ$3)</f>
        <v>0</v>
      </c>
      <c r="DK21" s="19">
        <f>SUMIFS(Table16[Team 2 GD],Table16[Team 2],$BC21,Table16[Team 1],DK$3)+SUMIFS(Table16[Team 1 GD],Table16[Team 1],$BC21,Table16[Team 2],DK$3)</f>
        <v>0</v>
      </c>
      <c r="DL21" s="19">
        <f>SUMIFS(Table16[Team 2 GD],Table16[Team 2],$BC21,Table16[Team 1],DL$3)+SUMIFS(Table16[Team 1 GD],Table16[Team 1],$BC21,Table16[Team 2],DL$3)</f>
        <v>0</v>
      </c>
      <c r="DM21" s="19">
        <f>SUMIFS(Table16[Team 2 GD],Table16[Team 2],$BC21,Table16[Team 1],DM$3)+SUMIFS(Table16[Team 1 GD],Table16[Team 1],$BC21,Table16[Team 2],DM$3)</f>
        <v>0</v>
      </c>
      <c r="DN21" s="19">
        <f>SUMIFS(Table16[Team 2 GD],Table16[Team 2],$BC21,Table16[Team 1],DN$3)+SUMIFS(Table16[Team 1 GD],Table16[Team 1],$BC21,Table16[Team 2],DN$3)</f>
        <v>0</v>
      </c>
      <c r="DO21" s="19">
        <f>SUMIFS(Table16[Team 2 GD],Table16[Team 2],$BC21,Table16[Team 1],DO$3)+SUMIFS(Table16[Team 1 GD],Table16[Team 1],$BC21,Table16[Team 2],DO$3)</f>
        <v>0</v>
      </c>
      <c r="DP21" s="19">
        <f>SUMIFS(Table16[Team 2 GD],Table16[Team 2],$BC21,Table16[Team 1],DP$3)+SUMIFS(Table16[Team 1 GD],Table16[Team 1],$BC21,Table16[Team 2],DP$3)</f>
        <v>0</v>
      </c>
      <c r="DQ21" s="19">
        <f>SUMIFS(Table16[Team 2 GD],Table16[Team 2],$BC21,Table16[Team 1],DQ$3)+SUMIFS(Table16[Team 1 GD],Table16[Team 1],$BC21,Table16[Team 2],DQ$3)</f>
        <v>0</v>
      </c>
      <c r="DS21" s="17" t="s">
        <v>87</v>
      </c>
      <c r="DT21" s="19">
        <f>SUMIFS(Table16[Team 2 Goals],Table16[Team 2],$BC21,Table16[Team 1],DT$3)+SUMIFS(Table16[Team 1 Goals],Table16[Team 1],$BC21,Table16[Team 2],DT$3)</f>
        <v>0</v>
      </c>
      <c r="DU21" s="19">
        <f>SUMIFS(Table16[Team 2 Goals],Table16[Team 2],$BC21,Table16[Team 1],DU$3)+SUMIFS(Table16[Team 1 Goals],Table16[Team 1],$BC21,Table16[Team 2],DU$3)</f>
        <v>0</v>
      </c>
      <c r="DV21" s="19">
        <f>SUMIFS(Table16[Team 2 Goals],Table16[Team 2],$BC21,Table16[Team 1],DV$3)+SUMIFS(Table16[Team 1 Goals],Table16[Team 1],$BC21,Table16[Team 2],DV$3)</f>
        <v>0</v>
      </c>
      <c r="DW21" s="19">
        <f>SUMIFS(Table16[Team 2 Goals],Table16[Team 2],$BC21,Table16[Team 1],DW$3)+SUMIFS(Table16[Team 1 Goals],Table16[Team 1],$BC21,Table16[Team 2],DW$3)</f>
        <v>0</v>
      </c>
      <c r="DX21" s="19">
        <f>SUMIFS(Table16[Team 2 Goals],Table16[Team 2],$BC21,Table16[Team 1],DX$3)+SUMIFS(Table16[Team 1 Goals],Table16[Team 1],$BC21,Table16[Team 2],DX$3)</f>
        <v>0</v>
      </c>
      <c r="DY21" s="19">
        <f>SUMIFS(Table16[Team 2 Goals],Table16[Team 2],$BC21,Table16[Team 1],DY$3)+SUMIFS(Table16[Team 1 Goals],Table16[Team 1],$BC21,Table16[Team 2],DY$3)</f>
        <v>0</v>
      </c>
      <c r="DZ21" s="19">
        <f>SUMIFS(Table16[Team 2 Goals],Table16[Team 2],$BC21,Table16[Team 1],DZ$3)+SUMIFS(Table16[Team 1 Goals],Table16[Team 1],$BC21,Table16[Team 2],DZ$3)</f>
        <v>0</v>
      </c>
      <c r="EA21" s="19">
        <f>SUMIFS(Table16[Team 2 Goals],Table16[Team 2],$BC21,Table16[Team 1],EA$3)+SUMIFS(Table16[Team 1 Goals],Table16[Team 1],$BC21,Table16[Team 2],EA$3)</f>
        <v>0</v>
      </c>
      <c r="EB21" s="19">
        <f>SUMIFS(Table16[Team 2 Goals],Table16[Team 2],$BC21,Table16[Team 1],EB$3)+SUMIFS(Table16[Team 1 Goals],Table16[Team 1],$BC21,Table16[Team 2],EB$3)</f>
        <v>0</v>
      </c>
      <c r="EC21" s="19">
        <f>SUMIFS(Table16[Team 2 Goals],Table16[Team 2],$BC21,Table16[Team 1],EC$3)+SUMIFS(Table16[Team 1 Goals],Table16[Team 1],$BC21,Table16[Team 2],EC$3)</f>
        <v>0</v>
      </c>
      <c r="ED21" s="19">
        <f>SUMIFS(Table16[Team 2 Goals],Table16[Team 2],$BC21,Table16[Team 1],ED$3)+SUMIFS(Table16[Team 1 Goals],Table16[Team 1],$BC21,Table16[Team 2],ED$3)</f>
        <v>0</v>
      </c>
      <c r="EE21" s="19">
        <f>SUMIFS(Table16[Team 2 Goals],Table16[Team 2],$BC21,Table16[Team 1],EE$3)+SUMIFS(Table16[Team 1 Goals],Table16[Team 1],$BC21,Table16[Team 2],EE$3)</f>
        <v>0</v>
      </c>
      <c r="EF21" s="19">
        <f>SUMIFS(Table16[Team 2 Goals],Table16[Team 2],$BC21,Table16[Team 1],EF$3)+SUMIFS(Table16[Team 1 Goals],Table16[Team 1],$BC21,Table16[Team 2],EF$3)</f>
        <v>0</v>
      </c>
      <c r="EG21" s="19">
        <f>SUMIFS(Table16[Team 2 Goals],Table16[Team 2],$BC21,Table16[Team 1],EG$3)+SUMIFS(Table16[Team 1 Goals],Table16[Team 1],$BC21,Table16[Team 2],EG$3)</f>
        <v>0</v>
      </c>
      <c r="EH21" s="19">
        <f>SUMIFS(Table16[Team 2 Goals],Table16[Team 2],$BC21,Table16[Team 1],EH$3)+SUMIFS(Table16[Team 1 Goals],Table16[Team 1],$BC21,Table16[Team 2],EH$3)</f>
        <v>0</v>
      </c>
      <c r="EI21" s="19">
        <f>SUMIFS(Table16[Team 2 Goals],Table16[Team 2],$BC21,Table16[Team 1],EI$3)+SUMIFS(Table16[Team 1 Goals],Table16[Team 1],$BC21,Table16[Team 2],EI$3)</f>
        <v>0</v>
      </c>
      <c r="EJ21" s="19">
        <f>SUMIFS(Table16[Team 2 Goals],Table16[Team 2],$BC21,Table16[Team 1],EJ$3)+SUMIFS(Table16[Team 1 Goals],Table16[Team 1],$BC21,Table16[Team 2],EJ$3)</f>
        <v>0</v>
      </c>
      <c r="EK21" s="19">
        <f>SUMIFS(Table16[Team 2 Goals],Table16[Team 2],$BC21,Table16[Team 1],EK$3)+SUMIFS(Table16[Team 1 Goals],Table16[Team 1],$BC21,Table16[Team 2],EK$3)</f>
        <v>0</v>
      </c>
      <c r="EL21" s="19">
        <f>SUMIFS(Table16[Team 2 Goals],Table16[Team 2],$BC21,Table16[Team 1],EL$3)+SUMIFS(Table16[Team 1 Goals],Table16[Team 1],$BC21,Table16[Team 2],EL$3)</f>
        <v>0</v>
      </c>
      <c r="EM21" s="19">
        <f>SUMIFS(Table16[Team 2 Goals],Table16[Team 2],$BC21,Table16[Team 1],EM$3)+SUMIFS(Table16[Team 1 Goals],Table16[Team 1],$BC21,Table16[Team 2],EM$3)</f>
        <v>0</v>
      </c>
      <c r="EN21" s="19">
        <f>SUMIFS(Table16[Team 2 Goals],Table16[Team 2],$BC21,Table16[Team 1],EN$3)+SUMIFS(Table16[Team 1 Goals],Table16[Team 1],$BC21,Table16[Team 2],EN$3)</f>
        <v>0</v>
      </c>
      <c r="EO21" s="19">
        <f>SUMIFS(Table16[Team 2 Goals],Table16[Team 2],$BC21,Table16[Team 1],EO$3)+SUMIFS(Table16[Team 1 Goals],Table16[Team 1],$BC21,Table16[Team 2],EO$3)</f>
        <v>0</v>
      </c>
      <c r="EP21" s="19">
        <f>SUMIFS(Table16[Team 2 Goals],Table16[Team 2],$BC21,Table16[Team 1],EP$3)+SUMIFS(Table16[Team 1 Goals],Table16[Team 1],$BC21,Table16[Team 2],EP$3)</f>
        <v>0</v>
      </c>
      <c r="EQ21" s="19">
        <f>SUMIFS(Table16[Team 2 Goals],Table16[Team 2],$BC21,Table16[Team 1],EQ$3)+SUMIFS(Table16[Team 1 Goals],Table16[Team 1],$BC21,Table16[Team 2],EQ$3)</f>
        <v>0</v>
      </c>
      <c r="ER21" s="19">
        <f>SUMIFS(Table16[Team 2 Goals],Table16[Team 2],$BC21,Table16[Team 1],ER$3)+SUMIFS(Table16[Team 1 Goals],Table16[Team 1],$BC21,Table16[Team 2],ER$3)</f>
        <v>0</v>
      </c>
      <c r="ES21" s="19">
        <f>SUMIFS(Table16[Team 2 Goals],Table16[Team 2],$BC21,Table16[Team 1],ES$3)+SUMIFS(Table16[Team 1 Goals],Table16[Team 1],$BC21,Table16[Team 2],ES$3)</f>
        <v>0</v>
      </c>
      <c r="ET21" s="19">
        <f>SUMIFS(Table16[Team 2 Goals],Table16[Team 2],$BC21,Table16[Team 1],ET$3)+SUMIFS(Table16[Team 1 Goals],Table16[Team 1],$BC21,Table16[Team 2],ET$3)</f>
        <v>0</v>
      </c>
      <c r="EU21" s="19">
        <f>SUMIFS(Table16[Team 2 Goals],Table16[Team 2],$BC21,Table16[Team 1],EU$3)+SUMIFS(Table16[Team 1 Goals],Table16[Team 1],$BC21,Table16[Team 2],EU$3)</f>
        <v>0</v>
      </c>
      <c r="EV21" s="19">
        <f>SUMIFS(Table16[Team 2 Goals],Table16[Team 2],$BC21,Table16[Team 1],EV$3)+SUMIFS(Table16[Team 1 Goals],Table16[Team 1],$BC21,Table16[Team 2],EV$3)</f>
        <v>0</v>
      </c>
      <c r="EW21" s="19">
        <f>SUMIFS(Table16[Team 2 Goals],Table16[Team 2],$BC21,Table16[Team 1],EW$3)+SUMIFS(Table16[Team 1 Goals],Table16[Team 1],$BC21,Table16[Team 2],EW$3)</f>
        <v>0</v>
      </c>
      <c r="EX21" s="19">
        <f>SUMIFS(Table16[Team 2 Goals],Table16[Team 2],$BC21,Table16[Team 1],EX$3)+SUMIFS(Table16[Team 1 Goals],Table16[Team 1],$BC21,Table16[Team 2],EX$3)</f>
        <v>0</v>
      </c>
      <c r="EY21" s="19">
        <f>SUMIFS(Table16[Team 2 Goals],Table16[Team 2],$BC21,Table16[Team 1],EY$3)+SUMIFS(Table16[Team 1 Goals],Table16[Team 1],$BC21,Table16[Team 2],EY$3)</f>
        <v>0</v>
      </c>
      <c r="FA21" s="72"/>
      <c r="FB21" s="72"/>
    </row>
    <row r="22" spans="1:160" s="17" customFormat="1" ht="30" customHeight="1" thickBot="1" x14ac:dyDescent="0.3">
      <c r="A22" s="70"/>
      <c r="B22" s="5">
        <v>19</v>
      </c>
      <c r="C22" s="5" t="s">
        <v>1</v>
      </c>
      <c r="D22" s="28">
        <v>44890</v>
      </c>
      <c r="E22" s="5" t="s">
        <v>13</v>
      </c>
      <c r="F22" s="29">
        <v>0.79166666666666663</v>
      </c>
      <c r="G22" s="30">
        <f t="shared" si="0"/>
        <v>44890.333333333328</v>
      </c>
      <c r="H22" s="5" t="s">
        <v>32</v>
      </c>
      <c r="I22" s="67"/>
      <c r="J22" s="5" t="str">
        <f>IF(Table16[[#This Row],[SCORE]]="","",IF(O22=P22,"Draw",IF(O22&gt;P22,K22,L22)))</f>
        <v/>
      </c>
      <c r="K22" s="17" t="str">
        <f>IF(Table16[[#This Row],[TEAMS]]="","",LEFT(H22,FIND(" -",H22,1)-1))</f>
        <v>Netherlands</v>
      </c>
      <c r="L22" s="17" t="str">
        <f>IF(Table16[[#This Row],[TEAMS]]="","",MID(H22,FIND("-",H22,1)+2,LEN(H22)-FIND("-",H22,1)+2))</f>
        <v>Ecuador</v>
      </c>
      <c r="M22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22" s="17" t="str">
        <f>IF(Table16[[#This Row],[Winner]]=Table16[[#This Row],[Team 1]],Table16[[#This Row],[Team 2]],IF(Table16[[#This Row],[Winner]]=Table16[[#This Row],[Team 2]],Table16[[#This Row],[Team 1]],""))</f>
        <v/>
      </c>
      <c r="O22" s="17" t="str">
        <f>IF(Table16[[#This Row],[SCORE]]="","",LEFT(I22,FIND(":",I22,1)-1)*1)</f>
        <v/>
      </c>
      <c r="P22" s="17" t="str">
        <f>IF(Table16[[#This Row],[SCORE]]="","",MID(I22,FIND(":",I22,1)+1,LEN(I22)-FIND(":",I22,1)+1)*1)</f>
        <v/>
      </c>
      <c r="Q22" s="17" t="str">
        <f>IF(OR(Table16[[#This Row],[Team 1 Goals]]="",Table16[[#This Row],[Team 2 Goals]]=""),"",Table16[[#This Row],[Team 1 Goals]]-Table16[[#This Row],[Team 2 Goals]])</f>
        <v/>
      </c>
      <c r="R22" s="17" t="str">
        <f>IF(OR(Table16[[#This Row],[Team 1 Goals]]="",Table16[[#This Row],[Team 2 Goals]]=""),"",Table16[[#This Row],[Team 2 Goals]]-Table16[[#This Row],[Team 1 Goals]])</f>
        <v/>
      </c>
      <c r="S22" s="17" t="str">
        <f>IF(Table16[[#This Row],[SCORE]]="","",IF(Table16[[#This Row],[WINNER / RESULT]]="Draw",1,IF(Table16[[#This Row],[WINNER / RESULT]]=Table16[[#This Row],[Team 1]],3,0)))</f>
        <v/>
      </c>
      <c r="T22" s="17" t="str">
        <f>IF(Table16[[#This Row],[SCORE]]="","",IF(Table16[[#This Row],[WINNER / RESULT]]="Draw",1,IF(Table16[[#This Row],[WINNER / RESULT]]=Table16[[#This Row],[Team 2]],3,0)))</f>
        <v/>
      </c>
      <c r="Z22" s="4"/>
      <c r="AI22" s="17" t="s">
        <v>22</v>
      </c>
      <c r="AJ22" s="17" t="s">
        <v>100</v>
      </c>
      <c r="AK22" s="17">
        <f>COUNTIF(Table16[Winner],AJ22)</f>
        <v>0</v>
      </c>
      <c r="AL22" s="17">
        <f>COUNTIFS(Table16[Team 2],AJ22,Table16[WINNER / RESULT],"Draw")+COUNTIFS(Table16[Team 1],AJ22,Table16[WINNER / RESULT],"Draw")</f>
        <v>0</v>
      </c>
      <c r="AM22" s="17">
        <f>COUNTIF(Table16[Loser],AJ22)</f>
        <v>0</v>
      </c>
      <c r="AN22" s="17">
        <f>AL22+(3*AK22)</f>
        <v>0</v>
      </c>
      <c r="AO22" s="17">
        <f>SUMIFS(Table16[Team 1 Goals],Table16[Team 1],AJ22)+SUMIFS(Table16[Team 2 Goals],Table16[Team 2],AJ22)</f>
        <v>0</v>
      </c>
      <c r="AP22" s="17">
        <f>SUMIFS(Table16[Team 2 Goals],Table16[Team 1],AJ22)+SUMIFS(Table16[Team 1 Goals],Table16[Team 2],AJ22)</f>
        <v>0</v>
      </c>
      <c r="AQ22" s="17">
        <f>AO22-AP22</f>
        <v>0</v>
      </c>
      <c r="AR22" s="17">
        <f ca="1">RANK(BA22,$BA$19:$BA$22,1)</f>
        <v>4</v>
      </c>
      <c r="AS22" s="17" t="str">
        <f t="shared" si="1"/>
        <v/>
      </c>
      <c r="AT22" s="17" t="str">
        <f ca="1">IF(AS22="",AR22&amp;AI22,AS22&amp;AI22)</f>
        <v>4D</v>
      </c>
      <c r="AU22" s="17">
        <f>RANK(AN22,AN19:AN22)+(RANK(AQ22,AQ19:AQ22)/10)+(RANK(AO22,AO19:AO22)/100)</f>
        <v>1.1100000000000001</v>
      </c>
      <c r="AV22" s="17">
        <f>RANK(AU22,$AU$19:$AU$22,1)</f>
        <v>1</v>
      </c>
      <c r="AW22" s="17" cm="1">
        <f t="array" aca="1" ref="AW22" ca="1">SUMPRODUCT((OFFSET($BD$3:$CI$3,MATCH($AJ22,$BC$4:$BC$35,0),0))*((IF($AV20=$AV22,$BD$3:$CI$3=$AJ20,0))+(IF($AV19=$AV22,$BD$3:$CI$3=$AJ19,0))+(IF($AV21=$AV22,$BD$3:$CI$3=$AJ21,0))))</f>
        <v>0</v>
      </c>
      <c r="AX22" s="17" cm="1">
        <f t="array" aca="1" ref="AX22" ca="1">SUMPRODUCT((OFFSET($CL$3:$DQ$3,MATCH($AJ22,$CK$4:$CK$35,0),0))*((IF($AV20=$AV22,$CL$3:$DQ$3=$AJ20,0))+(IF($AV19=$AV22,$CL$3:$DQ$3=$AJ19,0))+(IF($AV21=$AV22,$CL$3:$DQ$3=$AJ21,0))))</f>
        <v>0</v>
      </c>
      <c r="AY22" s="17" cm="1">
        <f t="array" aca="1" ref="AY22" ca="1">SUMPRODUCT((OFFSET($DT$3:$EY$3,MATCH($AJ22,$DS$4:$DS$35,0),0))*((IF($AV20=$AV22,$DT$3:$EY$3=$AJ20,0))+(IF($AV19=$AV22,$DT$3:$EY$3=$AJ19,0))+(IF($AV21=$AV22,$DT$3:$EY$3=$AJ21,0))))</f>
        <v>0</v>
      </c>
      <c r="AZ22" s="17">
        <f ca="1">(AW22/1000)+(AX22/10000)+(AY22/100000)+(ROW(AY19)/10000000)</f>
        <v>1.9E-6</v>
      </c>
      <c r="BA22" s="17">
        <f ca="1">+AU22-AZ22</f>
        <v>1.1099981000000001</v>
      </c>
      <c r="BC22" s="17" t="s">
        <v>90</v>
      </c>
      <c r="BD22" s="19">
        <f>SUMIFS(Table16[Team 2 Points],Table16[Team 2],$BC22,Table16[Team 1],BD$3)+SUMIFS(Table16[Team 1 Points],Table16[Team 1],$BC22,Table16[Team 2],BD$3)</f>
        <v>0</v>
      </c>
      <c r="BE22" s="19">
        <f>SUMIFS(Table16[Team 2 Points],Table16[Team 2],$BC22,Table16[Team 1],BE$3)+SUMIFS(Table16[Team 1 Points],Table16[Team 1],$BC22,Table16[Team 2],BE$3)</f>
        <v>0</v>
      </c>
      <c r="BF22" s="19">
        <f>SUMIFS(Table16[Team 2 Points],Table16[Team 2],$BC22,Table16[Team 1],BF$3)+SUMIFS(Table16[Team 1 Points],Table16[Team 1],$BC22,Table16[Team 2],BF$3)</f>
        <v>0</v>
      </c>
      <c r="BG22" s="19">
        <f>SUMIFS(Table16[Team 2 Points],Table16[Team 2],$BC22,Table16[Team 1],BG$3)+SUMIFS(Table16[Team 1 Points],Table16[Team 1],$BC22,Table16[Team 2],BG$3)</f>
        <v>0</v>
      </c>
      <c r="BH22" s="19">
        <f>SUMIFS(Table16[Team 2 Points],Table16[Team 2],$BC22,Table16[Team 1],BH$3)+SUMIFS(Table16[Team 1 Points],Table16[Team 1],$BC22,Table16[Team 2],BH$3)</f>
        <v>0</v>
      </c>
      <c r="BI22" s="19">
        <f>SUMIFS(Table16[Team 2 Points],Table16[Team 2],$BC22,Table16[Team 1],BI$3)+SUMIFS(Table16[Team 1 Points],Table16[Team 1],$BC22,Table16[Team 2],BI$3)</f>
        <v>0</v>
      </c>
      <c r="BJ22" s="19">
        <f>SUMIFS(Table16[Team 2 Points],Table16[Team 2],$BC22,Table16[Team 1],BJ$3)+SUMIFS(Table16[Team 1 Points],Table16[Team 1],$BC22,Table16[Team 2],BJ$3)</f>
        <v>0</v>
      </c>
      <c r="BK22" s="19">
        <f>SUMIFS(Table16[Team 2 Points],Table16[Team 2],$BC22,Table16[Team 1],BK$3)+SUMIFS(Table16[Team 1 Points],Table16[Team 1],$BC22,Table16[Team 2],BK$3)</f>
        <v>0</v>
      </c>
      <c r="BL22" s="19">
        <f>SUMIFS(Table16[Team 2 Points],Table16[Team 2],$BC22,Table16[Team 1],BL$3)+SUMIFS(Table16[Team 1 Points],Table16[Team 1],$BC22,Table16[Team 2],BL$3)</f>
        <v>0</v>
      </c>
      <c r="BM22" s="19">
        <f>SUMIFS(Table16[Team 2 Points],Table16[Team 2],$BC22,Table16[Team 1],BM$3)+SUMIFS(Table16[Team 1 Points],Table16[Team 1],$BC22,Table16[Team 2],BM$3)</f>
        <v>0</v>
      </c>
      <c r="BN22" s="19">
        <f>SUMIFS(Table16[Team 2 Points],Table16[Team 2],$BC22,Table16[Team 1],BN$3)+SUMIFS(Table16[Team 1 Points],Table16[Team 1],$BC22,Table16[Team 2],BN$3)</f>
        <v>0</v>
      </c>
      <c r="BO22" s="19">
        <f>SUMIFS(Table16[Team 2 Points],Table16[Team 2],$BC22,Table16[Team 1],BO$3)+SUMIFS(Table16[Team 1 Points],Table16[Team 1],$BC22,Table16[Team 2],BO$3)</f>
        <v>0</v>
      </c>
      <c r="BP22" s="19">
        <f>SUMIFS(Table16[Team 2 Points],Table16[Team 2],$BC22,Table16[Team 1],BP$3)+SUMIFS(Table16[Team 1 Points],Table16[Team 1],$BC22,Table16[Team 2],BP$3)</f>
        <v>0</v>
      </c>
      <c r="BQ22" s="19">
        <f>SUMIFS(Table16[Team 2 Points],Table16[Team 2],$BC22,Table16[Team 1],BQ$3)+SUMIFS(Table16[Team 1 Points],Table16[Team 1],$BC22,Table16[Team 2],BQ$3)</f>
        <v>0</v>
      </c>
      <c r="BR22" s="19">
        <f>SUMIFS(Table16[Team 2 Points],Table16[Team 2],$BC22,Table16[Team 1],BR$3)+SUMIFS(Table16[Team 1 Points],Table16[Team 1],$BC22,Table16[Team 2],BR$3)</f>
        <v>0</v>
      </c>
      <c r="BS22" s="19">
        <f>SUMIFS(Table16[Team 2 Points],Table16[Team 2],$BC22,Table16[Team 1],BS$3)+SUMIFS(Table16[Team 1 Points],Table16[Team 1],$BC22,Table16[Team 2],BS$3)</f>
        <v>0</v>
      </c>
      <c r="BT22" s="19">
        <f>SUMIFS(Table16[Team 2 Points],Table16[Team 2],$BC22,Table16[Team 1],BT$3)+SUMIFS(Table16[Team 1 Points],Table16[Team 1],$BC22,Table16[Team 2],BT$3)</f>
        <v>0</v>
      </c>
      <c r="BU22" s="19">
        <f>SUMIFS(Table16[Team 2 Points],Table16[Team 2],$BC22,Table16[Team 1],BU$3)+SUMIFS(Table16[Team 1 Points],Table16[Team 1],$BC22,Table16[Team 2],BU$3)</f>
        <v>0</v>
      </c>
      <c r="BV22" s="19">
        <f>SUMIFS(Table16[Team 2 Points],Table16[Team 2],$BC22,Table16[Team 1],BV$3)+SUMIFS(Table16[Team 1 Points],Table16[Team 1],$BC22,Table16[Team 2],BV$3)</f>
        <v>0</v>
      </c>
      <c r="BW22" s="19">
        <f>SUMIFS(Table16[Team 2 Points],Table16[Team 2],$BC22,Table16[Team 1],BW$3)+SUMIFS(Table16[Team 1 Points],Table16[Team 1],$BC22,Table16[Team 2],BW$3)</f>
        <v>0</v>
      </c>
      <c r="BX22" s="19">
        <f>SUMIFS(Table16[Team 2 Points],Table16[Team 2],$BC22,Table16[Team 1],BX$3)+SUMIFS(Table16[Team 1 Points],Table16[Team 1],$BC22,Table16[Team 2],BX$3)</f>
        <v>0</v>
      </c>
      <c r="BY22" s="19">
        <f>SUMIFS(Table16[Team 2 Points],Table16[Team 2],$BC22,Table16[Team 1],BY$3)+SUMIFS(Table16[Team 1 Points],Table16[Team 1],$BC22,Table16[Team 2],BY$3)</f>
        <v>0</v>
      </c>
      <c r="BZ22" s="19">
        <f>SUMIFS(Table16[Team 2 Points],Table16[Team 2],$BC22,Table16[Team 1],BZ$3)+SUMIFS(Table16[Team 1 Points],Table16[Team 1],$BC22,Table16[Team 2],BZ$3)</f>
        <v>0</v>
      </c>
      <c r="CA22" s="19">
        <f>SUMIFS(Table16[Team 2 Points],Table16[Team 2],$BC22,Table16[Team 1],CA$3)+SUMIFS(Table16[Team 1 Points],Table16[Team 1],$BC22,Table16[Team 2],CA$3)</f>
        <v>0</v>
      </c>
      <c r="CB22" s="19">
        <f>SUMIFS(Table16[Team 2 Points],Table16[Team 2],$BC22,Table16[Team 1],CB$3)+SUMIFS(Table16[Team 1 Points],Table16[Team 1],$BC22,Table16[Team 2],CB$3)</f>
        <v>0</v>
      </c>
      <c r="CC22" s="19">
        <f>SUMIFS(Table16[Team 2 Points],Table16[Team 2],$BC22,Table16[Team 1],CC$3)+SUMIFS(Table16[Team 1 Points],Table16[Team 1],$BC22,Table16[Team 2],CC$3)</f>
        <v>0</v>
      </c>
      <c r="CD22" s="19">
        <f>SUMIFS(Table16[Team 2 Points],Table16[Team 2],$BC22,Table16[Team 1],CD$3)+SUMIFS(Table16[Team 1 Points],Table16[Team 1],$BC22,Table16[Team 2],CD$3)</f>
        <v>0</v>
      </c>
      <c r="CE22" s="19">
        <f>SUMIFS(Table16[Team 2 Points],Table16[Team 2],$BC22,Table16[Team 1],CE$3)+SUMIFS(Table16[Team 1 Points],Table16[Team 1],$BC22,Table16[Team 2],CE$3)</f>
        <v>0</v>
      </c>
      <c r="CF22" s="19">
        <f>SUMIFS(Table16[Team 2 Points],Table16[Team 2],$BC22,Table16[Team 1],CF$3)+SUMIFS(Table16[Team 1 Points],Table16[Team 1],$BC22,Table16[Team 2],CF$3)</f>
        <v>0</v>
      </c>
      <c r="CG22" s="19">
        <f>SUMIFS(Table16[Team 2 Points],Table16[Team 2],$BC22,Table16[Team 1],CG$3)+SUMIFS(Table16[Team 1 Points],Table16[Team 1],$BC22,Table16[Team 2],CG$3)</f>
        <v>0</v>
      </c>
      <c r="CH22" s="19">
        <f>SUMIFS(Table16[Team 2 Points],Table16[Team 2],$BC22,Table16[Team 1],CH$3)+SUMIFS(Table16[Team 1 Points],Table16[Team 1],$BC22,Table16[Team 2],CH$3)</f>
        <v>0</v>
      </c>
      <c r="CI22" s="19">
        <f>SUMIFS(Table16[Team 2 Points],Table16[Team 2],$BC22,Table16[Team 1],CI$3)+SUMIFS(Table16[Team 1 Points],Table16[Team 1],$BC22,Table16[Team 2],CI$3)</f>
        <v>0</v>
      </c>
      <c r="CK22" s="17" t="s">
        <v>90</v>
      </c>
      <c r="CL22" s="19">
        <f>SUMIFS(Table16[Team 2 GD],Table16[Team 2],$BC22,Table16[Team 1],CL$3)+SUMIFS(Table16[Team 1 GD],Table16[Team 1],$BC22,Table16[Team 2],CL$3)</f>
        <v>0</v>
      </c>
      <c r="CM22" s="19">
        <f>SUMIFS(Table16[Team 2 GD],Table16[Team 2],$BC22,Table16[Team 1],CM$3)+SUMIFS(Table16[Team 1 GD],Table16[Team 1],$BC22,Table16[Team 2],CM$3)</f>
        <v>0</v>
      </c>
      <c r="CN22" s="19">
        <f>SUMIFS(Table16[Team 2 GD],Table16[Team 2],$BC22,Table16[Team 1],CN$3)+SUMIFS(Table16[Team 1 GD],Table16[Team 1],$BC22,Table16[Team 2],CN$3)</f>
        <v>0</v>
      </c>
      <c r="CO22" s="19">
        <f>SUMIFS(Table16[Team 2 GD],Table16[Team 2],$BC22,Table16[Team 1],CO$3)+SUMIFS(Table16[Team 1 GD],Table16[Team 1],$BC22,Table16[Team 2],CO$3)</f>
        <v>0</v>
      </c>
      <c r="CP22" s="19">
        <f>SUMIFS(Table16[Team 2 GD],Table16[Team 2],$BC22,Table16[Team 1],CP$3)+SUMIFS(Table16[Team 1 GD],Table16[Team 1],$BC22,Table16[Team 2],CP$3)</f>
        <v>0</v>
      </c>
      <c r="CQ22" s="19">
        <f>SUMIFS(Table16[Team 2 GD],Table16[Team 2],$BC22,Table16[Team 1],CQ$3)+SUMIFS(Table16[Team 1 GD],Table16[Team 1],$BC22,Table16[Team 2],CQ$3)</f>
        <v>0</v>
      </c>
      <c r="CR22" s="19">
        <f>SUMIFS(Table16[Team 2 GD],Table16[Team 2],$BC22,Table16[Team 1],CR$3)+SUMIFS(Table16[Team 1 GD],Table16[Team 1],$BC22,Table16[Team 2],CR$3)</f>
        <v>0</v>
      </c>
      <c r="CS22" s="19">
        <f>SUMIFS(Table16[Team 2 GD],Table16[Team 2],$BC22,Table16[Team 1],CS$3)+SUMIFS(Table16[Team 1 GD],Table16[Team 1],$BC22,Table16[Team 2],CS$3)</f>
        <v>0</v>
      </c>
      <c r="CT22" s="19">
        <f>SUMIFS(Table16[Team 2 GD],Table16[Team 2],$BC22,Table16[Team 1],CT$3)+SUMIFS(Table16[Team 1 GD],Table16[Team 1],$BC22,Table16[Team 2],CT$3)</f>
        <v>0</v>
      </c>
      <c r="CU22" s="19">
        <f>SUMIFS(Table16[Team 2 GD],Table16[Team 2],$BC22,Table16[Team 1],CU$3)+SUMIFS(Table16[Team 1 GD],Table16[Team 1],$BC22,Table16[Team 2],CU$3)</f>
        <v>0</v>
      </c>
      <c r="CV22" s="19">
        <f>SUMIFS(Table16[Team 2 GD],Table16[Team 2],$BC22,Table16[Team 1],CV$3)+SUMIFS(Table16[Team 1 GD],Table16[Team 1],$BC22,Table16[Team 2],CV$3)</f>
        <v>0</v>
      </c>
      <c r="CW22" s="19">
        <f>SUMIFS(Table16[Team 2 GD],Table16[Team 2],$BC22,Table16[Team 1],CW$3)+SUMIFS(Table16[Team 1 GD],Table16[Team 1],$BC22,Table16[Team 2],CW$3)</f>
        <v>0</v>
      </c>
      <c r="CX22" s="19">
        <f>SUMIFS(Table16[Team 2 GD],Table16[Team 2],$BC22,Table16[Team 1],CX$3)+SUMIFS(Table16[Team 1 GD],Table16[Team 1],$BC22,Table16[Team 2],CX$3)</f>
        <v>0</v>
      </c>
      <c r="CY22" s="19">
        <f>SUMIFS(Table16[Team 2 GD],Table16[Team 2],$BC22,Table16[Team 1],CY$3)+SUMIFS(Table16[Team 1 GD],Table16[Team 1],$BC22,Table16[Team 2],CY$3)</f>
        <v>0</v>
      </c>
      <c r="CZ22" s="19">
        <f>SUMIFS(Table16[Team 2 GD],Table16[Team 2],$BC22,Table16[Team 1],CZ$3)+SUMIFS(Table16[Team 1 GD],Table16[Team 1],$BC22,Table16[Team 2],CZ$3)</f>
        <v>0</v>
      </c>
      <c r="DA22" s="19">
        <f>SUMIFS(Table16[Team 2 GD],Table16[Team 2],$BC22,Table16[Team 1],DA$3)+SUMIFS(Table16[Team 1 GD],Table16[Team 1],$BC22,Table16[Team 2],DA$3)</f>
        <v>0</v>
      </c>
      <c r="DB22" s="19">
        <f>SUMIFS(Table16[Team 2 GD],Table16[Team 2],$BC22,Table16[Team 1],DB$3)+SUMIFS(Table16[Team 1 GD],Table16[Team 1],$BC22,Table16[Team 2],DB$3)</f>
        <v>0</v>
      </c>
      <c r="DC22" s="19">
        <f>SUMIFS(Table16[Team 2 GD],Table16[Team 2],$BC22,Table16[Team 1],DC$3)+SUMIFS(Table16[Team 1 GD],Table16[Team 1],$BC22,Table16[Team 2],DC$3)</f>
        <v>0</v>
      </c>
      <c r="DD22" s="19">
        <f>SUMIFS(Table16[Team 2 GD],Table16[Team 2],$BC22,Table16[Team 1],DD$3)+SUMIFS(Table16[Team 1 GD],Table16[Team 1],$BC22,Table16[Team 2],DD$3)</f>
        <v>0</v>
      </c>
      <c r="DE22" s="19">
        <f>SUMIFS(Table16[Team 2 GD],Table16[Team 2],$BC22,Table16[Team 1],DE$3)+SUMIFS(Table16[Team 1 GD],Table16[Team 1],$BC22,Table16[Team 2],DE$3)</f>
        <v>0</v>
      </c>
      <c r="DF22" s="19">
        <f>SUMIFS(Table16[Team 2 GD],Table16[Team 2],$BC22,Table16[Team 1],DF$3)+SUMIFS(Table16[Team 1 GD],Table16[Team 1],$BC22,Table16[Team 2],DF$3)</f>
        <v>0</v>
      </c>
      <c r="DG22" s="19">
        <f>SUMIFS(Table16[Team 2 GD],Table16[Team 2],$BC22,Table16[Team 1],DG$3)+SUMIFS(Table16[Team 1 GD],Table16[Team 1],$BC22,Table16[Team 2],DG$3)</f>
        <v>0</v>
      </c>
      <c r="DH22" s="19">
        <f>SUMIFS(Table16[Team 2 GD],Table16[Team 2],$BC22,Table16[Team 1],DH$3)+SUMIFS(Table16[Team 1 GD],Table16[Team 1],$BC22,Table16[Team 2],DH$3)</f>
        <v>0</v>
      </c>
      <c r="DI22" s="19">
        <f>SUMIFS(Table16[Team 2 GD],Table16[Team 2],$BC22,Table16[Team 1],DI$3)+SUMIFS(Table16[Team 1 GD],Table16[Team 1],$BC22,Table16[Team 2],DI$3)</f>
        <v>0</v>
      </c>
      <c r="DJ22" s="19">
        <f>SUMIFS(Table16[Team 2 GD],Table16[Team 2],$BC22,Table16[Team 1],DJ$3)+SUMIFS(Table16[Team 1 GD],Table16[Team 1],$BC22,Table16[Team 2],DJ$3)</f>
        <v>0</v>
      </c>
      <c r="DK22" s="19">
        <f>SUMIFS(Table16[Team 2 GD],Table16[Team 2],$BC22,Table16[Team 1],DK$3)+SUMIFS(Table16[Team 1 GD],Table16[Team 1],$BC22,Table16[Team 2],DK$3)</f>
        <v>0</v>
      </c>
      <c r="DL22" s="19">
        <f>SUMIFS(Table16[Team 2 GD],Table16[Team 2],$BC22,Table16[Team 1],DL$3)+SUMIFS(Table16[Team 1 GD],Table16[Team 1],$BC22,Table16[Team 2],DL$3)</f>
        <v>0</v>
      </c>
      <c r="DM22" s="19">
        <f>SUMIFS(Table16[Team 2 GD],Table16[Team 2],$BC22,Table16[Team 1],DM$3)+SUMIFS(Table16[Team 1 GD],Table16[Team 1],$BC22,Table16[Team 2],DM$3)</f>
        <v>0</v>
      </c>
      <c r="DN22" s="19">
        <f>SUMIFS(Table16[Team 2 GD],Table16[Team 2],$BC22,Table16[Team 1],DN$3)+SUMIFS(Table16[Team 1 GD],Table16[Team 1],$BC22,Table16[Team 2],DN$3)</f>
        <v>0</v>
      </c>
      <c r="DO22" s="19">
        <f>SUMIFS(Table16[Team 2 GD],Table16[Team 2],$BC22,Table16[Team 1],DO$3)+SUMIFS(Table16[Team 1 GD],Table16[Team 1],$BC22,Table16[Team 2],DO$3)</f>
        <v>0</v>
      </c>
      <c r="DP22" s="19">
        <f>SUMIFS(Table16[Team 2 GD],Table16[Team 2],$BC22,Table16[Team 1],DP$3)+SUMIFS(Table16[Team 1 GD],Table16[Team 1],$BC22,Table16[Team 2],DP$3)</f>
        <v>0</v>
      </c>
      <c r="DQ22" s="19">
        <f>SUMIFS(Table16[Team 2 GD],Table16[Team 2],$BC22,Table16[Team 1],DQ$3)+SUMIFS(Table16[Team 1 GD],Table16[Team 1],$BC22,Table16[Team 2],DQ$3)</f>
        <v>0</v>
      </c>
      <c r="DS22" s="17" t="s">
        <v>90</v>
      </c>
      <c r="DT22" s="19">
        <f>SUMIFS(Table16[Team 2 Goals],Table16[Team 2],$BC22,Table16[Team 1],DT$3)+SUMIFS(Table16[Team 1 Goals],Table16[Team 1],$BC22,Table16[Team 2],DT$3)</f>
        <v>0</v>
      </c>
      <c r="DU22" s="19">
        <f>SUMIFS(Table16[Team 2 Goals],Table16[Team 2],$BC22,Table16[Team 1],DU$3)+SUMIFS(Table16[Team 1 Goals],Table16[Team 1],$BC22,Table16[Team 2],DU$3)</f>
        <v>0</v>
      </c>
      <c r="DV22" s="19">
        <f>SUMIFS(Table16[Team 2 Goals],Table16[Team 2],$BC22,Table16[Team 1],DV$3)+SUMIFS(Table16[Team 1 Goals],Table16[Team 1],$BC22,Table16[Team 2],DV$3)</f>
        <v>0</v>
      </c>
      <c r="DW22" s="19">
        <f>SUMIFS(Table16[Team 2 Goals],Table16[Team 2],$BC22,Table16[Team 1],DW$3)+SUMIFS(Table16[Team 1 Goals],Table16[Team 1],$BC22,Table16[Team 2],DW$3)</f>
        <v>0</v>
      </c>
      <c r="DX22" s="19">
        <f>SUMIFS(Table16[Team 2 Goals],Table16[Team 2],$BC22,Table16[Team 1],DX$3)+SUMIFS(Table16[Team 1 Goals],Table16[Team 1],$BC22,Table16[Team 2],DX$3)</f>
        <v>0</v>
      </c>
      <c r="DY22" s="19">
        <f>SUMIFS(Table16[Team 2 Goals],Table16[Team 2],$BC22,Table16[Team 1],DY$3)+SUMIFS(Table16[Team 1 Goals],Table16[Team 1],$BC22,Table16[Team 2],DY$3)</f>
        <v>0</v>
      </c>
      <c r="DZ22" s="19">
        <f>SUMIFS(Table16[Team 2 Goals],Table16[Team 2],$BC22,Table16[Team 1],DZ$3)+SUMIFS(Table16[Team 1 Goals],Table16[Team 1],$BC22,Table16[Team 2],DZ$3)</f>
        <v>0</v>
      </c>
      <c r="EA22" s="19">
        <f>SUMIFS(Table16[Team 2 Goals],Table16[Team 2],$BC22,Table16[Team 1],EA$3)+SUMIFS(Table16[Team 1 Goals],Table16[Team 1],$BC22,Table16[Team 2],EA$3)</f>
        <v>0</v>
      </c>
      <c r="EB22" s="19">
        <f>SUMIFS(Table16[Team 2 Goals],Table16[Team 2],$BC22,Table16[Team 1],EB$3)+SUMIFS(Table16[Team 1 Goals],Table16[Team 1],$BC22,Table16[Team 2],EB$3)</f>
        <v>0</v>
      </c>
      <c r="EC22" s="19">
        <f>SUMIFS(Table16[Team 2 Goals],Table16[Team 2],$BC22,Table16[Team 1],EC$3)+SUMIFS(Table16[Team 1 Goals],Table16[Team 1],$BC22,Table16[Team 2],EC$3)</f>
        <v>0</v>
      </c>
      <c r="ED22" s="19">
        <f>SUMIFS(Table16[Team 2 Goals],Table16[Team 2],$BC22,Table16[Team 1],ED$3)+SUMIFS(Table16[Team 1 Goals],Table16[Team 1],$BC22,Table16[Team 2],ED$3)</f>
        <v>0</v>
      </c>
      <c r="EE22" s="19">
        <f>SUMIFS(Table16[Team 2 Goals],Table16[Team 2],$BC22,Table16[Team 1],EE$3)+SUMIFS(Table16[Team 1 Goals],Table16[Team 1],$BC22,Table16[Team 2],EE$3)</f>
        <v>0</v>
      </c>
      <c r="EF22" s="19">
        <f>SUMIFS(Table16[Team 2 Goals],Table16[Team 2],$BC22,Table16[Team 1],EF$3)+SUMIFS(Table16[Team 1 Goals],Table16[Team 1],$BC22,Table16[Team 2],EF$3)</f>
        <v>0</v>
      </c>
      <c r="EG22" s="19">
        <f>SUMIFS(Table16[Team 2 Goals],Table16[Team 2],$BC22,Table16[Team 1],EG$3)+SUMIFS(Table16[Team 1 Goals],Table16[Team 1],$BC22,Table16[Team 2],EG$3)</f>
        <v>0</v>
      </c>
      <c r="EH22" s="19">
        <f>SUMIFS(Table16[Team 2 Goals],Table16[Team 2],$BC22,Table16[Team 1],EH$3)+SUMIFS(Table16[Team 1 Goals],Table16[Team 1],$BC22,Table16[Team 2],EH$3)</f>
        <v>0</v>
      </c>
      <c r="EI22" s="19">
        <f>SUMIFS(Table16[Team 2 Goals],Table16[Team 2],$BC22,Table16[Team 1],EI$3)+SUMIFS(Table16[Team 1 Goals],Table16[Team 1],$BC22,Table16[Team 2],EI$3)</f>
        <v>0</v>
      </c>
      <c r="EJ22" s="19">
        <f>SUMIFS(Table16[Team 2 Goals],Table16[Team 2],$BC22,Table16[Team 1],EJ$3)+SUMIFS(Table16[Team 1 Goals],Table16[Team 1],$BC22,Table16[Team 2],EJ$3)</f>
        <v>0</v>
      </c>
      <c r="EK22" s="19">
        <f>SUMIFS(Table16[Team 2 Goals],Table16[Team 2],$BC22,Table16[Team 1],EK$3)+SUMIFS(Table16[Team 1 Goals],Table16[Team 1],$BC22,Table16[Team 2],EK$3)</f>
        <v>0</v>
      </c>
      <c r="EL22" s="19">
        <f>SUMIFS(Table16[Team 2 Goals],Table16[Team 2],$BC22,Table16[Team 1],EL$3)+SUMIFS(Table16[Team 1 Goals],Table16[Team 1],$BC22,Table16[Team 2],EL$3)</f>
        <v>0</v>
      </c>
      <c r="EM22" s="19">
        <f>SUMIFS(Table16[Team 2 Goals],Table16[Team 2],$BC22,Table16[Team 1],EM$3)+SUMIFS(Table16[Team 1 Goals],Table16[Team 1],$BC22,Table16[Team 2],EM$3)</f>
        <v>0</v>
      </c>
      <c r="EN22" s="19">
        <f>SUMIFS(Table16[Team 2 Goals],Table16[Team 2],$BC22,Table16[Team 1],EN$3)+SUMIFS(Table16[Team 1 Goals],Table16[Team 1],$BC22,Table16[Team 2],EN$3)</f>
        <v>0</v>
      </c>
      <c r="EO22" s="19">
        <f>SUMIFS(Table16[Team 2 Goals],Table16[Team 2],$BC22,Table16[Team 1],EO$3)+SUMIFS(Table16[Team 1 Goals],Table16[Team 1],$BC22,Table16[Team 2],EO$3)</f>
        <v>0</v>
      </c>
      <c r="EP22" s="19">
        <f>SUMIFS(Table16[Team 2 Goals],Table16[Team 2],$BC22,Table16[Team 1],EP$3)+SUMIFS(Table16[Team 1 Goals],Table16[Team 1],$BC22,Table16[Team 2],EP$3)</f>
        <v>0</v>
      </c>
      <c r="EQ22" s="19">
        <f>SUMIFS(Table16[Team 2 Goals],Table16[Team 2],$BC22,Table16[Team 1],EQ$3)+SUMIFS(Table16[Team 1 Goals],Table16[Team 1],$BC22,Table16[Team 2],EQ$3)</f>
        <v>0</v>
      </c>
      <c r="ER22" s="19">
        <f>SUMIFS(Table16[Team 2 Goals],Table16[Team 2],$BC22,Table16[Team 1],ER$3)+SUMIFS(Table16[Team 1 Goals],Table16[Team 1],$BC22,Table16[Team 2],ER$3)</f>
        <v>0</v>
      </c>
      <c r="ES22" s="19">
        <f>SUMIFS(Table16[Team 2 Goals],Table16[Team 2],$BC22,Table16[Team 1],ES$3)+SUMIFS(Table16[Team 1 Goals],Table16[Team 1],$BC22,Table16[Team 2],ES$3)</f>
        <v>0</v>
      </c>
      <c r="ET22" s="19">
        <f>SUMIFS(Table16[Team 2 Goals],Table16[Team 2],$BC22,Table16[Team 1],ET$3)+SUMIFS(Table16[Team 1 Goals],Table16[Team 1],$BC22,Table16[Team 2],ET$3)</f>
        <v>0</v>
      </c>
      <c r="EU22" s="19">
        <f>SUMIFS(Table16[Team 2 Goals],Table16[Team 2],$BC22,Table16[Team 1],EU$3)+SUMIFS(Table16[Team 1 Goals],Table16[Team 1],$BC22,Table16[Team 2],EU$3)</f>
        <v>0</v>
      </c>
      <c r="EV22" s="19">
        <f>SUMIFS(Table16[Team 2 Goals],Table16[Team 2],$BC22,Table16[Team 1],EV$3)+SUMIFS(Table16[Team 1 Goals],Table16[Team 1],$BC22,Table16[Team 2],EV$3)</f>
        <v>0</v>
      </c>
      <c r="EW22" s="19">
        <f>SUMIFS(Table16[Team 2 Goals],Table16[Team 2],$BC22,Table16[Team 1],EW$3)+SUMIFS(Table16[Team 1 Goals],Table16[Team 1],$BC22,Table16[Team 2],EW$3)</f>
        <v>0</v>
      </c>
      <c r="EX22" s="19">
        <f>SUMIFS(Table16[Team 2 Goals],Table16[Team 2],$BC22,Table16[Team 1],EX$3)+SUMIFS(Table16[Team 1 Goals],Table16[Team 1],$BC22,Table16[Team 2],EX$3)</f>
        <v>0</v>
      </c>
      <c r="EY22" s="19">
        <f>SUMIFS(Table16[Team 2 Goals],Table16[Team 2],$BC22,Table16[Team 1],EY$3)+SUMIFS(Table16[Team 1 Goals],Table16[Team 1],$BC22,Table16[Team 2],EY$3)</f>
        <v>0</v>
      </c>
      <c r="FA22" s="72"/>
      <c r="FB22" s="72"/>
    </row>
    <row r="23" spans="1:160" s="17" customFormat="1" ht="30" customHeight="1" thickBot="1" x14ac:dyDescent="0.3">
      <c r="A23" s="70"/>
      <c r="B23" s="5">
        <v>20</v>
      </c>
      <c r="C23" s="5" t="s">
        <v>20</v>
      </c>
      <c r="D23" s="28">
        <v>44890</v>
      </c>
      <c r="E23" s="5" t="s">
        <v>12</v>
      </c>
      <c r="F23" s="29">
        <v>0.91666666666666663</v>
      </c>
      <c r="G23" s="30">
        <f t="shared" si="0"/>
        <v>44890.458333333328</v>
      </c>
      <c r="H23" s="5" t="s">
        <v>31</v>
      </c>
      <c r="I23" s="67"/>
      <c r="J23" s="5" t="str">
        <f>IF(Table16[[#This Row],[SCORE]]="","",IF(O23=P23,"Draw",IF(O23&gt;P23,K23,L23)))</f>
        <v/>
      </c>
      <c r="K23" s="17" t="str">
        <f>IF(Table16[[#This Row],[TEAMS]]="","",LEFT(H23,FIND(" -",H23,1)-1))</f>
        <v>England</v>
      </c>
      <c r="L23" s="17" t="str">
        <f>IF(Table16[[#This Row],[TEAMS]]="","",MID(H23,FIND("-",H23,1)+2,LEN(H23)-FIND("-",H23,1)+2))</f>
        <v>USA</v>
      </c>
      <c r="M23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23" s="17" t="str">
        <f>IF(Table16[[#This Row],[Winner]]=Table16[[#This Row],[Team 1]],Table16[[#This Row],[Team 2]],IF(Table16[[#This Row],[Winner]]=Table16[[#This Row],[Team 2]],Table16[[#This Row],[Team 1]],""))</f>
        <v/>
      </c>
      <c r="O23" s="17" t="str">
        <f>IF(Table16[[#This Row],[SCORE]]="","",LEFT(I23,FIND(":",I23,1)-1)*1)</f>
        <v/>
      </c>
      <c r="P23" s="17" t="str">
        <f>IF(Table16[[#This Row],[SCORE]]="","",MID(I23,FIND(":",I23,1)+1,LEN(I23)-FIND(":",I23,1)+1)*1)</f>
        <v/>
      </c>
      <c r="Q23" s="17" t="str">
        <f>IF(OR(Table16[[#This Row],[Team 1 Goals]]="",Table16[[#This Row],[Team 2 Goals]]=""),"",Table16[[#This Row],[Team 1 Goals]]-Table16[[#This Row],[Team 2 Goals]])</f>
        <v/>
      </c>
      <c r="R23" s="17" t="str">
        <f>IF(OR(Table16[[#This Row],[Team 1 Goals]]="",Table16[[#This Row],[Team 2 Goals]]=""),"",Table16[[#This Row],[Team 2 Goals]]-Table16[[#This Row],[Team 1 Goals]])</f>
        <v/>
      </c>
      <c r="S23" s="17" t="str">
        <f>IF(Table16[[#This Row],[SCORE]]="","",IF(Table16[[#This Row],[WINNER / RESULT]]="Draw",1,IF(Table16[[#This Row],[WINNER / RESULT]]=Table16[[#This Row],[Team 1]],3,0)))</f>
        <v/>
      </c>
      <c r="T23" s="17" t="str">
        <f>IF(Table16[[#This Row],[SCORE]]="","",IF(Table16[[#This Row],[WINNER / RESULT]]="Draw",1,IF(Table16[[#This Row],[WINNER / RESULT]]=Table16[[#This Row],[Team 2]],3,0)))</f>
        <v/>
      </c>
      <c r="Z23" s="3"/>
      <c r="AA23" s="76" t="s">
        <v>137</v>
      </c>
      <c r="AB23" s="77"/>
      <c r="AC23" s="38" t="s">
        <v>127</v>
      </c>
      <c r="AD23" s="41" t="s">
        <v>142</v>
      </c>
      <c r="AE23" s="42" t="s">
        <v>69</v>
      </c>
      <c r="AS23" s="17" t="str">
        <f t="shared" si="1"/>
        <v/>
      </c>
      <c r="BC23" s="17" t="s">
        <v>65</v>
      </c>
      <c r="BD23" s="19">
        <f>SUMIFS(Table16[Team 2 Points],Table16[Team 2],$BC23,Table16[Team 1],BD$3)+SUMIFS(Table16[Team 1 Points],Table16[Team 1],$BC23,Table16[Team 2],BD$3)</f>
        <v>0</v>
      </c>
      <c r="BE23" s="19">
        <f>SUMIFS(Table16[Team 2 Points],Table16[Team 2],$BC23,Table16[Team 1],BE$3)+SUMIFS(Table16[Team 1 Points],Table16[Team 1],$BC23,Table16[Team 2],BE$3)</f>
        <v>0</v>
      </c>
      <c r="BF23" s="19">
        <f>SUMIFS(Table16[Team 2 Points],Table16[Team 2],$BC23,Table16[Team 1],BF$3)+SUMIFS(Table16[Team 1 Points],Table16[Team 1],$BC23,Table16[Team 2],BF$3)</f>
        <v>0</v>
      </c>
      <c r="BG23" s="19">
        <f>SUMIFS(Table16[Team 2 Points],Table16[Team 2],$BC23,Table16[Team 1],BG$3)+SUMIFS(Table16[Team 1 Points],Table16[Team 1],$BC23,Table16[Team 2],BG$3)</f>
        <v>0</v>
      </c>
      <c r="BH23" s="19">
        <f>SUMIFS(Table16[Team 2 Points],Table16[Team 2],$BC23,Table16[Team 1],BH$3)+SUMIFS(Table16[Team 1 Points],Table16[Team 1],$BC23,Table16[Team 2],BH$3)</f>
        <v>0</v>
      </c>
      <c r="BI23" s="19">
        <f>SUMIFS(Table16[Team 2 Points],Table16[Team 2],$BC23,Table16[Team 1],BI$3)+SUMIFS(Table16[Team 1 Points],Table16[Team 1],$BC23,Table16[Team 2],BI$3)</f>
        <v>0</v>
      </c>
      <c r="BJ23" s="19">
        <f>SUMIFS(Table16[Team 2 Points],Table16[Team 2],$BC23,Table16[Team 1],BJ$3)+SUMIFS(Table16[Team 1 Points],Table16[Team 1],$BC23,Table16[Team 2],BJ$3)</f>
        <v>0</v>
      </c>
      <c r="BK23" s="19">
        <f>SUMIFS(Table16[Team 2 Points],Table16[Team 2],$BC23,Table16[Team 1],BK$3)+SUMIFS(Table16[Team 1 Points],Table16[Team 1],$BC23,Table16[Team 2],BK$3)</f>
        <v>0</v>
      </c>
      <c r="BL23" s="19">
        <f>SUMIFS(Table16[Team 2 Points],Table16[Team 2],$BC23,Table16[Team 1],BL$3)+SUMIFS(Table16[Team 1 Points],Table16[Team 1],$BC23,Table16[Team 2],BL$3)</f>
        <v>0</v>
      </c>
      <c r="BM23" s="19">
        <f>SUMIFS(Table16[Team 2 Points],Table16[Team 2],$BC23,Table16[Team 1],BM$3)+SUMIFS(Table16[Team 1 Points],Table16[Team 1],$BC23,Table16[Team 2],BM$3)</f>
        <v>0</v>
      </c>
      <c r="BN23" s="19">
        <f>SUMIFS(Table16[Team 2 Points],Table16[Team 2],$BC23,Table16[Team 1],BN$3)+SUMIFS(Table16[Team 1 Points],Table16[Team 1],$BC23,Table16[Team 2],BN$3)</f>
        <v>0</v>
      </c>
      <c r="BO23" s="19">
        <f>SUMIFS(Table16[Team 2 Points],Table16[Team 2],$BC23,Table16[Team 1],BO$3)+SUMIFS(Table16[Team 1 Points],Table16[Team 1],$BC23,Table16[Team 2],BO$3)</f>
        <v>0</v>
      </c>
      <c r="BP23" s="19">
        <f>SUMIFS(Table16[Team 2 Points],Table16[Team 2],$BC23,Table16[Team 1],BP$3)+SUMIFS(Table16[Team 1 Points],Table16[Team 1],$BC23,Table16[Team 2],BP$3)</f>
        <v>0</v>
      </c>
      <c r="BQ23" s="19">
        <f>SUMIFS(Table16[Team 2 Points],Table16[Team 2],$BC23,Table16[Team 1],BQ$3)+SUMIFS(Table16[Team 1 Points],Table16[Team 1],$BC23,Table16[Team 2],BQ$3)</f>
        <v>0</v>
      </c>
      <c r="BR23" s="19">
        <f>SUMIFS(Table16[Team 2 Points],Table16[Team 2],$BC23,Table16[Team 1],BR$3)+SUMIFS(Table16[Team 1 Points],Table16[Team 1],$BC23,Table16[Team 2],BR$3)</f>
        <v>0</v>
      </c>
      <c r="BS23" s="19">
        <f>SUMIFS(Table16[Team 2 Points],Table16[Team 2],$BC23,Table16[Team 1],BS$3)+SUMIFS(Table16[Team 1 Points],Table16[Team 1],$BC23,Table16[Team 2],BS$3)</f>
        <v>0</v>
      </c>
      <c r="BT23" s="19">
        <f>SUMIFS(Table16[Team 2 Points],Table16[Team 2],$BC23,Table16[Team 1],BT$3)+SUMIFS(Table16[Team 1 Points],Table16[Team 1],$BC23,Table16[Team 2],BT$3)</f>
        <v>0</v>
      </c>
      <c r="BU23" s="19">
        <f>SUMIFS(Table16[Team 2 Points],Table16[Team 2],$BC23,Table16[Team 1],BU$3)+SUMIFS(Table16[Team 1 Points],Table16[Team 1],$BC23,Table16[Team 2],BU$3)</f>
        <v>0</v>
      </c>
      <c r="BV23" s="19">
        <f>SUMIFS(Table16[Team 2 Points],Table16[Team 2],$BC23,Table16[Team 1],BV$3)+SUMIFS(Table16[Team 1 Points],Table16[Team 1],$BC23,Table16[Team 2],BV$3)</f>
        <v>0</v>
      </c>
      <c r="BW23" s="19">
        <f>SUMIFS(Table16[Team 2 Points],Table16[Team 2],$BC23,Table16[Team 1],BW$3)+SUMIFS(Table16[Team 1 Points],Table16[Team 1],$BC23,Table16[Team 2],BW$3)</f>
        <v>0</v>
      </c>
      <c r="BX23" s="19">
        <f>SUMIFS(Table16[Team 2 Points],Table16[Team 2],$BC23,Table16[Team 1],BX$3)+SUMIFS(Table16[Team 1 Points],Table16[Team 1],$BC23,Table16[Team 2],BX$3)</f>
        <v>0</v>
      </c>
      <c r="BY23" s="19">
        <f>SUMIFS(Table16[Team 2 Points],Table16[Team 2],$BC23,Table16[Team 1],BY$3)+SUMIFS(Table16[Team 1 Points],Table16[Team 1],$BC23,Table16[Team 2],BY$3)</f>
        <v>0</v>
      </c>
      <c r="BZ23" s="19">
        <f>SUMIFS(Table16[Team 2 Points],Table16[Team 2],$BC23,Table16[Team 1],BZ$3)+SUMIFS(Table16[Team 1 Points],Table16[Team 1],$BC23,Table16[Team 2],BZ$3)</f>
        <v>0</v>
      </c>
      <c r="CA23" s="19">
        <f>SUMIFS(Table16[Team 2 Points],Table16[Team 2],$BC23,Table16[Team 1],CA$3)+SUMIFS(Table16[Team 1 Points],Table16[Team 1],$BC23,Table16[Team 2],CA$3)</f>
        <v>0</v>
      </c>
      <c r="CB23" s="19">
        <f>SUMIFS(Table16[Team 2 Points],Table16[Team 2],$BC23,Table16[Team 1],CB$3)+SUMIFS(Table16[Team 1 Points],Table16[Team 1],$BC23,Table16[Team 2],CB$3)</f>
        <v>0</v>
      </c>
      <c r="CC23" s="19">
        <f>SUMIFS(Table16[Team 2 Points],Table16[Team 2],$BC23,Table16[Team 1],CC$3)+SUMIFS(Table16[Team 1 Points],Table16[Team 1],$BC23,Table16[Team 2],CC$3)</f>
        <v>0</v>
      </c>
      <c r="CD23" s="19">
        <f>SUMIFS(Table16[Team 2 Points],Table16[Team 2],$BC23,Table16[Team 1],CD$3)+SUMIFS(Table16[Team 1 Points],Table16[Team 1],$BC23,Table16[Team 2],CD$3)</f>
        <v>0</v>
      </c>
      <c r="CE23" s="19">
        <f>SUMIFS(Table16[Team 2 Points],Table16[Team 2],$BC23,Table16[Team 1],CE$3)+SUMIFS(Table16[Team 1 Points],Table16[Team 1],$BC23,Table16[Team 2],CE$3)</f>
        <v>0</v>
      </c>
      <c r="CF23" s="19">
        <f>SUMIFS(Table16[Team 2 Points],Table16[Team 2],$BC23,Table16[Team 1],CF$3)+SUMIFS(Table16[Team 1 Points],Table16[Team 1],$BC23,Table16[Team 2],CF$3)</f>
        <v>0</v>
      </c>
      <c r="CG23" s="19">
        <f>SUMIFS(Table16[Team 2 Points],Table16[Team 2],$BC23,Table16[Team 1],CG$3)+SUMIFS(Table16[Team 1 Points],Table16[Team 1],$BC23,Table16[Team 2],CG$3)</f>
        <v>0</v>
      </c>
      <c r="CH23" s="19">
        <f>SUMIFS(Table16[Team 2 Points],Table16[Team 2],$BC23,Table16[Team 1],CH$3)+SUMIFS(Table16[Team 1 Points],Table16[Team 1],$BC23,Table16[Team 2],CH$3)</f>
        <v>0</v>
      </c>
      <c r="CI23" s="19">
        <f>SUMIFS(Table16[Team 2 Points],Table16[Team 2],$BC23,Table16[Team 1],CI$3)+SUMIFS(Table16[Team 1 Points],Table16[Team 1],$BC23,Table16[Team 2],CI$3)</f>
        <v>0</v>
      </c>
      <c r="CK23" s="17" t="s">
        <v>65</v>
      </c>
      <c r="CL23" s="19">
        <f>SUMIFS(Table16[Team 2 GD],Table16[Team 2],$BC23,Table16[Team 1],CL$3)+SUMIFS(Table16[Team 1 GD],Table16[Team 1],$BC23,Table16[Team 2],CL$3)</f>
        <v>0</v>
      </c>
      <c r="CM23" s="19">
        <f>SUMIFS(Table16[Team 2 GD],Table16[Team 2],$BC23,Table16[Team 1],CM$3)+SUMIFS(Table16[Team 1 GD],Table16[Team 1],$BC23,Table16[Team 2],CM$3)</f>
        <v>0</v>
      </c>
      <c r="CN23" s="19">
        <f>SUMIFS(Table16[Team 2 GD],Table16[Team 2],$BC23,Table16[Team 1],CN$3)+SUMIFS(Table16[Team 1 GD],Table16[Team 1],$BC23,Table16[Team 2],CN$3)</f>
        <v>0</v>
      </c>
      <c r="CO23" s="19">
        <f>SUMIFS(Table16[Team 2 GD],Table16[Team 2],$BC23,Table16[Team 1],CO$3)+SUMIFS(Table16[Team 1 GD],Table16[Team 1],$BC23,Table16[Team 2],CO$3)</f>
        <v>0</v>
      </c>
      <c r="CP23" s="19">
        <f>SUMIFS(Table16[Team 2 GD],Table16[Team 2],$BC23,Table16[Team 1],CP$3)+SUMIFS(Table16[Team 1 GD],Table16[Team 1],$BC23,Table16[Team 2],CP$3)</f>
        <v>0</v>
      </c>
      <c r="CQ23" s="19">
        <f>SUMIFS(Table16[Team 2 GD],Table16[Team 2],$BC23,Table16[Team 1],CQ$3)+SUMIFS(Table16[Team 1 GD],Table16[Team 1],$BC23,Table16[Team 2],CQ$3)</f>
        <v>0</v>
      </c>
      <c r="CR23" s="19">
        <f>SUMIFS(Table16[Team 2 GD],Table16[Team 2],$BC23,Table16[Team 1],CR$3)+SUMIFS(Table16[Team 1 GD],Table16[Team 1],$BC23,Table16[Team 2],CR$3)</f>
        <v>0</v>
      </c>
      <c r="CS23" s="19">
        <f>SUMIFS(Table16[Team 2 GD],Table16[Team 2],$BC23,Table16[Team 1],CS$3)+SUMIFS(Table16[Team 1 GD],Table16[Team 1],$BC23,Table16[Team 2],CS$3)</f>
        <v>0</v>
      </c>
      <c r="CT23" s="19">
        <f>SUMIFS(Table16[Team 2 GD],Table16[Team 2],$BC23,Table16[Team 1],CT$3)+SUMIFS(Table16[Team 1 GD],Table16[Team 1],$BC23,Table16[Team 2],CT$3)</f>
        <v>0</v>
      </c>
      <c r="CU23" s="19">
        <f>SUMIFS(Table16[Team 2 GD],Table16[Team 2],$BC23,Table16[Team 1],CU$3)+SUMIFS(Table16[Team 1 GD],Table16[Team 1],$BC23,Table16[Team 2],CU$3)</f>
        <v>0</v>
      </c>
      <c r="CV23" s="19">
        <f>SUMIFS(Table16[Team 2 GD],Table16[Team 2],$BC23,Table16[Team 1],CV$3)+SUMIFS(Table16[Team 1 GD],Table16[Team 1],$BC23,Table16[Team 2],CV$3)</f>
        <v>0</v>
      </c>
      <c r="CW23" s="19">
        <f>SUMIFS(Table16[Team 2 GD],Table16[Team 2],$BC23,Table16[Team 1],CW$3)+SUMIFS(Table16[Team 1 GD],Table16[Team 1],$BC23,Table16[Team 2],CW$3)</f>
        <v>0</v>
      </c>
      <c r="CX23" s="19">
        <f>SUMIFS(Table16[Team 2 GD],Table16[Team 2],$BC23,Table16[Team 1],CX$3)+SUMIFS(Table16[Team 1 GD],Table16[Team 1],$BC23,Table16[Team 2],CX$3)</f>
        <v>0</v>
      </c>
      <c r="CY23" s="19">
        <f>SUMIFS(Table16[Team 2 GD],Table16[Team 2],$BC23,Table16[Team 1],CY$3)+SUMIFS(Table16[Team 1 GD],Table16[Team 1],$BC23,Table16[Team 2],CY$3)</f>
        <v>0</v>
      </c>
      <c r="CZ23" s="19">
        <f>SUMIFS(Table16[Team 2 GD],Table16[Team 2],$BC23,Table16[Team 1],CZ$3)+SUMIFS(Table16[Team 1 GD],Table16[Team 1],$BC23,Table16[Team 2],CZ$3)</f>
        <v>0</v>
      </c>
      <c r="DA23" s="19">
        <f>SUMIFS(Table16[Team 2 GD],Table16[Team 2],$BC23,Table16[Team 1],DA$3)+SUMIFS(Table16[Team 1 GD],Table16[Team 1],$BC23,Table16[Team 2],DA$3)</f>
        <v>0</v>
      </c>
      <c r="DB23" s="19">
        <f>SUMIFS(Table16[Team 2 GD],Table16[Team 2],$BC23,Table16[Team 1],DB$3)+SUMIFS(Table16[Team 1 GD],Table16[Team 1],$BC23,Table16[Team 2],DB$3)</f>
        <v>0</v>
      </c>
      <c r="DC23" s="19">
        <f>SUMIFS(Table16[Team 2 GD],Table16[Team 2],$BC23,Table16[Team 1],DC$3)+SUMIFS(Table16[Team 1 GD],Table16[Team 1],$BC23,Table16[Team 2],DC$3)</f>
        <v>0</v>
      </c>
      <c r="DD23" s="19">
        <f>SUMIFS(Table16[Team 2 GD],Table16[Team 2],$BC23,Table16[Team 1],DD$3)+SUMIFS(Table16[Team 1 GD],Table16[Team 1],$BC23,Table16[Team 2],DD$3)</f>
        <v>0</v>
      </c>
      <c r="DE23" s="19">
        <f>SUMIFS(Table16[Team 2 GD],Table16[Team 2],$BC23,Table16[Team 1],DE$3)+SUMIFS(Table16[Team 1 GD],Table16[Team 1],$BC23,Table16[Team 2],DE$3)</f>
        <v>0</v>
      </c>
      <c r="DF23" s="19">
        <f>SUMIFS(Table16[Team 2 GD],Table16[Team 2],$BC23,Table16[Team 1],DF$3)+SUMIFS(Table16[Team 1 GD],Table16[Team 1],$BC23,Table16[Team 2],DF$3)</f>
        <v>0</v>
      </c>
      <c r="DG23" s="19">
        <f>SUMIFS(Table16[Team 2 GD],Table16[Team 2],$BC23,Table16[Team 1],DG$3)+SUMIFS(Table16[Team 1 GD],Table16[Team 1],$BC23,Table16[Team 2],DG$3)</f>
        <v>0</v>
      </c>
      <c r="DH23" s="19">
        <f>SUMIFS(Table16[Team 2 GD],Table16[Team 2],$BC23,Table16[Team 1],DH$3)+SUMIFS(Table16[Team 1 GD],Table16[Team 1],$BC23,Table16[Team 2],DH$3)</f>
        <v>0</v>
      </c>
      <c r="DI23" s="19">
        <f>SUMIFS(Table16[Team 2 GD],Table16[Team 2],$BC23,Table16[Team 1],DI$3)+SUMIFS(Table16[Team 1 GD],Table16[Team 1],$BC23,Table16[Team 2],DI$3)</f>
        <v>0</v>
      </c>
      <c r="DJ23" s="19">
        <f>SUMIFS(Table16[Team 2 GD],Table16[Team 2],$BC23,Table16[Team 1],DJ$3)+SUMIFS(Table16[Team 1 GD],Table16[Team 1],$BC23,Table16[Team 2],DJ$3)</f>
        <v>0</v>
      </c>
      <c r="DK23" s="19">
        <f>SUMIFS(Table16[Team 2 GD],Table16[Team 2],$BC23,Table16[Team 1],DK$3)+SUMIFS(Table16[Team 1 GD],Table16[Team 1],$BC23,Table16[Team 2],DK$3)</f>
        <v>0</v>
      </c>
      <c r="DL23" s="19">
        <f>SUMIFS(Table16[Team 2 GD],Table16[Team 2],$BC23,Table16[Team 1],DL$3)+SUMIFS(Table16[Team 1 GD],Table16[Team 1],$BC23,Table16[Team 2],DL$3)</f>
        <v>0</v>
      </c>
      <c r="DM23" s="19">
        <f>SUMIFS(Table16[Team 2 GD],Table16[Team 2],$BC23,Table16[Team 1],DM$3)+SUMIFS(Table16[Team 1 GD],Table16[Team 1],$BC23,Table16[Team 2],DM$3)</f>
        <v>0</v>
      </c>
      <c r="DN23" s="19">
        <f>SUMIFS(Table16[Team 2 GD],Table16[Team 2],$BC23,Table16[Team 1],DN$3)+SUMIFS(Table16[Team 1 GD],Table16[Team 1],$BC23,Table16[Team 2],DN$3)</f>
        <v>0</v>
      </c>
      <c r="DO23" s="19">
        <f>SUMIFS(Table16[Team 2 GD],Table16[Team 2],$BC23,Table16[Team 1],DO$3)+SUMIFS(Table16[Team 1 GD],Table16[Team 1],$BC23,Table16[Team 2],DO$3)</f>
        <v>0</v>
      </c>
      <c r="DP23" s="19">
        <f>SUMIFS(Table16[Team 2 GD],Table16[Team 2],$BC23,Table16[Team 1],DP$3)+SUMIFS(Table16[Team 1 GD],Table16[Team 1],$BC23,Table16[Team 2],DP$3)</f>
        <v>0</v>
      </c>
      <c r="DQ23" s="19">
        <f>SUMIFS(Table16[Team 2 GD],Table16[Team 2],$BC23,Table16[Team 1],DQ$3)+SUMIFS(Table16[Team 1 GD],Table16[Team 1],$BC23,Table16[Team 2],DQ$3)</f>
        <v>0</v>
      </c>
      <c r="DS23" s="17" t="s">
        <v>65</v>
      </c>
      <c r="DT23" s="19">
        <f>SUMIFS(Table16[Team 2 Goals],Table16[Team 2],$BC23,Table16[Team 1],DT$3)+SUMIFS(Table16[Team 1 Goals],Table16[Team 1],$BC23,Table16[Team 2],DT$3)</f>
        <v>0</v>
      </c>
      <c r="DU23" s="19">
        <f>SUMIFS(Table16[Team 2 Goals],Table16[Team 2],$BC23,Table16[Team 1],DU$3)+SUMIFS(Table16[Team 1 Goals],Table16[Team 1],$BC23,Table16[Team 2],DU$3)</f>
        <v>0</v>
      </c>
      <c r="DV23" s="19">
        <f>SUMIFS(Table16[Team 2 Goals],Table16[Team 2],$BC23,Table16[Team 1],DV$3)+SUMIFS(Table16[Team 1 Goals],Table16[Team 1],$BC23,Table16[Team 2],DV$3)</f>
        <v>0</v>
      </c>
      <c r="DW23" s="19">
        <f>SUMIFS(Table16[Team 2 Goals],Table16[Team 2],$BC23,Table16[Team 1],DW$3)+SUMIFS(Table16[Team 1 Goals],Table16[Team 1],$BC23,Table16[Team 2],DW$3)</f>
        <v>0</v>
      </c>
      <c r="DX23" s="19">
        <f>SUMIFS(Table16[Team 2 Goals],Table16[Team 2],$BC23,Table16[Team 1],DX$3)+SUMIFS(Table16[Team 1 Goals],Table16[Team 1],$BC23,Table16[Team 2],DX$3)</f>
        <v>0</v>
      </c>
      <c r="DY23" s="19">
        <f>SUMIFS(Table16[Team 2 Goals],Table16[Team 2],$BC23,Table16[Team 1],DY$3)+SUMIFS(Table16[Team 1 Goals],Table16[Team 1],$BC23,Table16[Team 2],DY$3)</f>
        <v>0</v>
      </c>
      <c r="DZ23" s="19">
        <f>SUMIFS(Table16[Team 2 Goals],Table16[Team 2],$BC23,Table16[Team 1],DZ$3)+SUMIFS(Table16[Team 1 Goals],Table16[Team 1],$BC23,Table16[Team 2],DZ$3)</f>
        <v>0</v>
      </c>
      <c r="EA23" s="19">
        <f>SUMIFS(Table16[Team 2 Goals],Table16[Team 2],$BC23,Table16[Team 1],EA$3)+SUMIFS(Table16[Team 1 Goals],Table16[Team 1],$BC23,Table16[Team 2],EA$3)</f>
        <v>0</v>
      </c>
      <c r="EB23" s="19">
        <f>SUMIFS(Table16[Team 2 Goals],Table16[Team 2],$BC23,Table16[Team 1],EB$3)+SUMIFS(Table16[Team 1 Goals],Table16[Team 1],$BC23,Table16[Team 2],EB$3)</f>
        <v>0</v>
      </c>
      <c r="EC23" s="19">
        <f>SUMIFS(Table16[Team 2 Goals],Table16[Team 2],$BC23,Table16[Team 1],EC$3)+SUMIFS(Table16[Team 1 Goals],Table16[Team 1],$BC23,Table16[Team 2],EC$3)</f>
        <v>0</v>
      </c>
      <c r="ED23" s="19">
        <f>SUMIFS(Table16[Team 2 Goals],Table16[Team 2],$BC23,Table16[Team 1],ED$3)+SUMIFS(Table16[Team 1 Goals],Table16[Team 1],$BC23,Table16[Team 2],ED$3)</f>
        <v>0</v>
      </c>
      <c r="EE23" s="19">
        <f>SUMIFS(Table16[Team 2 Goals],Table16[Team 2],$BC23,Table16[Team 1],EE$3)+SUMIFS(Table16[Team 1 Goals],Table16[Team 1],$BC23,Table16[Team 2],EE$3)</f>
        <v>0</v>
      </c>
      <c r="EF23" s="19">
        <f>SUMIFS(Table16[Team 2 Goals],Table16[Team 2],$BC23,Table16[Team 1],EF$3)+SUMIFS(Table16[Team 1 Goals],Table16[Team 1],$BC23,Table16[Team 2],EF$3)</f>
        <v>0</v>
      </c>
      <c r="EG23" s="19">
        <f>SUMIFS(Table16[Team 2 Goals],Table16[Team 2],$BC23,Table16[Team 1],EG$3)+SUMIFS(Table16[Team 1 Goals],Table16[Team 1],$BC23,Table16[Team 2],EG$3)</f>
        <v>0</v>
      </c>
      <c r="EH23" s="19">
        <f>SUMIFS(Table16[Team 2 Goals],Table16[Team 2],$BC23,Table16[Team 1],EH$3)+SUMIFS(Table16[Team 1 Goals],Table16[Team 1],$BC23,Table16[Team 2],EH$3)</f>
        <v>0</v>
      </c>
      <c r="EI23" s="19">
        <f>SUMIFS(Table16[Team 2 Goals],Table16[Team 2],$BC23,Table16[Team 1],EI$3)+SUMIFS(Table16[Team 1 Goals],Table16[Team 1],$BC23,Table16[Team 2],EI$3)</f>
        <v>0</v>
      </c>
      <c r="EJ23" s="19">
        <f>SUMIFS(Table16[Team 2 Goals],Table16[Team 2],$BC23,Table16[Team 1],EJ$3)+SUMIFS(Table16[Team 1 Goals],Table16[Team 1],$BC23,Table16[Team 2],EJ$3)</f>
        <v>0</v>
      </c>
      <c r="EK23" s="19">
        <f>SUMIFS(Table16[Team 2 Goals],Table16[Team 2],$BC23,Table16[Team 1],EK$3)+SUMIFS(Table16[Team 1 Goals],Table16[Team 1],$BC23,Table16[Team 2],EK$3)</f>
        <v>0</v>
      </c>
      <c r="EL23" s="19">
        <f>SUMIFS(Table16[Team 2 Goals],Table16[Team 2],$BC23,Table16[Team 1],EL$3)+SUMIFS(Table16[Team 1 Goals],Table16[Team 1],$BC23,Table16[Team 2],EL$3)</f>
        <v>0</v>
      </c>
      <c r="EM23" s="19">
        <f>SUMIFS(Table16[Team 2 Goals],Table16[Team 2],$BC23,Table16[Team 1],EM$3)+SUMIFS(Table16[Team 1 Goals],Table16[Team 1],$BC23,Table16[Team 2],EM$3)</f>
        <v>0</v>
      </c>
      <c r="EN23" s="19">
        <f>SUMIFS(Table16[Team 2 Goals],Table16[Team 2],$BC23,Table16[Team 1],EN$3)+SUMIFS(Table16[Team 1 Goals],Table16[Team 1],$BC23,Table16[Team 2],EN$3)</f>
        <v>0</v>
      </c>
      <c r="EO23" s="19">
        <f>SUMIFS(Table16[Team 2 Goals],Table16[Team 2],$BC23,Table16[Team 1],EO$3)+SUMIFS(Table16[Team 1 Goals],Table16[Team 1],$BC23,Table16[Team 2],EO$3)</f>
        <v>0</v>
      </c>
      <c r="EP23" s="19">
        <f>SUMIFS(Table16[Team 2 Goals],Table16[Team 2],$BC23,Table16[Team 1],EP$3)+SUMIFS(Table16[Team 1 Goals],Table16[Team 1],$BC23,Table16[Team 2],EP$3)</f>
        <v>0</v>
      </c>
      <c r="EQ23" s="19">
        <f>SUMIFS(Table16[Team 2 Goals],Table16[Team 2],$BC23,Table16[Team 1],EQ$3)+SUMIFS(Table16[Team 1 Goals],Table16[Team 1],$BC23,Table16[Team 2],EQ$3)</f>
        <v>0</v>
      </c>
      <c r="ER23" s="19">
        <f>SUMIFS(Table16[Team 2 Goals],Table16[Team 2],$BC23,Table16[Team 1],ER$3)+SUMIFS(Table16[Team 1 Goals],Table16[Team 1],$BC23,Table16[Team 2],ER$3)</f>
        <v>0</v>
      </c>
      <c r="ES23" s="19">
        <f>SUMIFS(Table16[Team 2 Goals],Table16[Team 2],$BC23,Table16[Team 1],ES$3)+SUMIFS(Table16[Team 1 Goals],Table16[Team 1],$BC23,Table16[Team 2],ES$3)</f>
        <v>0</v>
      </c>
      <c r="ET23" s="19">
        <f>SUMIFS(Table16[Team 2 Goals],Table16[Team 2],$BC23,Table16[Team 1],ET$3)+SUMIFS(Table16[Team 1 Goals],Table16[Team 1],$BC23,Table16[Team 2],ET$3)</f>
        <v>0</v>
      </c>
      <c r="EU23" s="19">
        <f>SUMIFS(Table16[Team 2 Goals],Table16[Team 2],$BC23,Table16[Team 1],EU$3)+SUMIFS(Table16[Team 1 Goals],Table16[Team 1],$BC23,Table16[Team 2],EU$3)</f>
        <v>0</v>
      </c>
      <c r="EV23" s="19">
        <f>SUMIFS(Table16[Team 2 Goals],Table16[Team 2],$BC23,Table16[Team 1],EV$3)+SUMIFS(Table16[Team 1 Goals],Table16[Team 1],$BC23,Table16[Team 2],EV$3)</f>
        <v>0</v>
      </c>
      <c r="EW23" s="19">
        <f>SUMIFS(Table16[Team 2 Goals],Table16[Team 2],$BC23,Table16[Team 1],EW$3)+SUMIFS(Table16[Team 1 Goals],Table16[Team 1],$BC23,Table16[Team 2],EW$3)</f>
        <v>0</v>
      </c>
      <c r="EX23" s="19">
        <f>SUMIFS(Table16[Team 2 Goals],Table16[Team 2],$BC23,Table16[Team 1],EX$3)+SUMIFS(Table16[Team 1 Goals],Table16[Team 1],$BC23,Table16[Team 2],EX$3)</f>
        <v>0</v>
      </c>
      <c r="EY23" s="19">
        <f>SUMIFS(Table16[Team 2 Goals],Table16[Team 2],$BC23,Table16[Team 1],EY$3)+SUMIFS(Table16[Team 1 Goals],Table16[Team 1],$BC23,Table16[Team 2],EY$3)</f>
        <v>0</v>
      </c>
      <c r="FA23" s="72"/>
      <c r="FB23" s="72"/>
    </row>
    <row r="24" spans="1:160" s="17" customFormat="1" ht="30" customHeight="1" x14ac:dyDescent="0.25">
      <c r="A24" s="70"/>
      <c r="B24" s="5">
        <v>21</v>
      </c>
      <c r="C24" s="5" t="s">
        <v>22</v>
      </c>
      <c r="D24" s="28">
        <v>44891</v>
      </c>
      <c r="E24" s="5" t="s">
        <v>18</v>
      </c>
      <c r="F24" s="29">
        <v>0.54166666666666663</v>
      </c>
      <c r="G24" s="30">
        <f t="shared" si="0"/>
        <v>44891.083333333328</v>
      </c>
      <c r="H24" s="5" t="s">
        <v>38</v>
      </c>
      <c r="I24" s="67"/>
      <c r="J24" s="5" t="str">
        <f>IF(Table16[[#This Row],[SCORE]]="","",IF(O24=P24,"Draw",IF(O24&gt;P24,K24,L24)))</f>
        <v/>
      </c>
      <c r="K24" s="17" t="str">
        <f>IF(Table16[[#This Row],[TEAMS]]="","",LEFT(H24,FIND(" -",H24,1)-1))</f>
        <v>Tunisia</v>
      </c>
      <c r="L24" s="17" t="str">
        <f>IF(Table16[[#This Row],[TEAMS]]="","",MID(H24,FIND("-",H24,1)+2,LEN(H24)-FIND("-",H24,1)+2))</f>
        <v>Australia</v>
      </c>
      <c r="M24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24" s="17" t="str">
        <f>IF(Table16[[#This Row],[Winner]]=Table16[[#This Row],[Team 1]],Table16[[#This Row],[Team 2]],IF(Table16[[#This Row],[Winner]]=Table16[[#This Row],[Team 2]],Table16[[#This Row],[Team 1]],""))</f>
        <v/>
      </c>
      <c r="O24" s="17" t="str">
        <f>IF(Table16[[#This Row],[SCORE]]="","",LEFT(I24,FIND(":",I24,1)-1)*1)</f>
        <v/>
      </c>
      <c r="P24" s="17" t="str">
        <f>IF(Table16[[#This Row],[SCORE]]="","",MID(I24,FIND(":",I24,1)+1,LEN(I24)-FIND(":",I24,1)+1)*1)</f>
        <v/>
      </c>
      <c r="Q24" s="17" t="str">
        <f>IF(OR(Table16[[#This Row],[Team 1 Goals]]="",Table16[[#This Row],[Team 2 Goals]]=""),"",Table16[[#This Row],[Team 1 Goals]]-Table16[[#This Row],[Team 2 Goals]])</f>
        <v/>
      </c>
      <c r="R24" s="17" t="str">
        <f>IF(OR(Table16[[#This Row],[Team 1 Goals]]="",Table16[[#This Row],[Team 2 Goals]]=""),"",Table16[[#This Row],[Team 2 Goals]]-Table16[[#This Row],[Team 1 Goals]])</f>
        <v/>
      </c>
      <c r="S24" s="17" t="str">
        <f>IF(Table16[[#This Row],[SCORE]]="","",IF(Table16[[#This Row],[WINNER / RESULT]]="Draw",1,IF(Table16[[#This Row],[WINNER / RESULT]]=Table16[[#This Row],[Team 1]],3,0)))</f>
        <v/>
      </c>
      <c r="T24" s="17" t="str">
        <f>IF(Table16[[#This Row],[SCORE]]="","",IF(Table16[[#This Row],[WINNER / RESULT]]="Draw",1,IF(Table16[[#This Row],[WINNER / RESULT]]=Table16[[#This Row],[Team 2]],3,0)))</f>
        <v/>
      </c>
      <c r="Z24" s="4" t="s">
        <v>22</v>
      </c>
      <c r="AA24" s="43">
        <v>1</v>
      </c>
      <c r="AB24" s="44" t="str">
        <f ca="1">IFERROR(INDEX(AJ:AJ,MATCH("1"&amp;Z24,AT:AT,0),1),"")</f>
        <v>Australia</v>
      </c>
      <c r="AC24" s="44" t="str">
        <f ca="1">IF(AB24="","",VLOOKUP(AB24,AJ:AO,2,FALSE)&amp;"-"&amp;VLOOKUP(AB24,AJ:AO,3,FALSE)&amp;"-"&amp;VLOOKUP(AB24,AJ:AO,4,FALSE))</f>
        <v>0-0-0</v>
      </c>
      <c r="AD24" s="44">
        <f ca="1">IF(AB24="","",VLOOKUP(AB24,AJ:AQ,8,FALSE))</f>
        <v>0</v>
      </c>
      <c r="AE24" s="45">
        <f ca="1">IF(AB24="","",VLOOKUP(AB24,AJ:AT,5,FALSE))</f>
        <v>0</v>
      </c>
      <c r="AI24" s="17" t="s">
        <v>70</v>
      </c>
      <c r="AJ24" s="17" t="s">
        <v>107</v>
      </c>
      <c r="AK24" s="17">
        <f>COUNTIF(Table16[Winner],AJ24)</f>
        <v>0</v>
      </c>
      <c r="AL24" s="17">
        <f>COUNTIFS(Table16[Team 2],AJ24,Table16[WINNER / RESULT],"Draw")+COUNTIFS(Table16[Team 1],AJ24,Table16[WINNER / RESULT],"Draw")</f>
        <v>0</v>
      </c>
      <c r="AM24" s="17">
        <f>COUNTIF(Table16[Loser],AJ24)</f>
        <v>0</v>
      </c>
      <c r="AN24" s="17">
        <f>AL24+(3*AK24)</f>
        <v>0</v>
      </c>
      <c r="AO24" s="17">
        <f>SUMIFS(Table16[Team 1 Goals],Table16[Team 1],AJ24)+SUMIFS(Table16[Team 2 Goals],Table16[Team 2],AJ24)</f>
        <v>0</v>
      </c>
      <c r="AP24" s="17">
        <f>SUMIFS(Table16[Team 2 Goals],Table16[Team 1],AJ24)+SUMIFS(Table16[Team 1 Goals],Table16[Team 2],AJ24)</f>
        <v>0</v>
      </c>
      <c r="AQ24" s="17">
        <f>AO24-AP24</f>
        <v>0</v>
      </c>
      <c r="AR24" s="17">
        <f ca="1">RANK(BA24,$BA$24:$BA$27,1)</f>
        <v>1</v>
      </c>
      <c r="AS24" s="17" t="str">
        <f t="shared" si="1"/>
        <v/>
      </c>
      <c r="AT24" s="17" t="str">
        <f ca="1">IF(AS24="",AR24&amp;AI24,AS24&amp;AI24)</f>
        <v>1E</v>
      </c>
      <c r="AU24" s="17">
        <f>RANK(AN24,AN24:AN27)+(RANK(AQ24,AQ24:AQ27)/10)+(RANK(AO24,AO24:AO27)/100)</f>
        <v>1.1100000000000001</v>
      </c>
      <c r="AV24" s="17">
        <f>RANK(AU24,$AU$24:$AU$27,1)</f>
        <v>1</v>
      </c>
      <c r="AW24" s="17" cm="1">
        <f t="array" aca="1" ref="AW24" ca="1">SUMPRODUCT((OFFSET($BD$3:$CI$3,MATCH($AJ24,$BC$4:$BC$35,0),0))*((IF($AV26=$AV24,$BD$3:$CI$3=$AJ26,0))+(IF($AV27=$AV24,$BD$3:$CI$3=$AJ27,0))+(IF($AV25=$AV24,$BD$3:$CI$3=$AJ25,0))))</f>
        <v>0</v>
      </c>
      <c r="AX24" s="17" cm="1">
        <f t="array" aca="1" ref="AX24" ca="1">SUMPRODUCT((OFFSET($CL$3:$DQ$3,MATCH($AJ24,$CK$4:$CK$35,0),0))*((IF($AV26=$AV24,$CL$3:$DQ$3=$AJ26,0))+(IF($AV27=$AV24,$CL$3:$DQ$3=$AJ27,0))+(IF($AV25=$AV24,$CL$3:$DQ$3=$AJ25,0))))</f>
        <v>0</v>
      </c>
      <c r="AY24" s="17" cm="1">
        <f t="array" aca="1" ref="AY24" ca="1">SUMPRODUCT((OFFSET($DT$3:$EY$3,MATCH($AJ24,$DS$4:$DS$35,0),0))*((IF($AV26=$AV24,$DT$3:$EY$3=$AJ26,0))+(IF($AV27=$AV24,$DT$3:$EY$3=$AJ27,0))+(IF($AV25=$AV24,$DT$3:$EY$3=$AJ25,0))))</f>
        <v>0</v>
      </c>
      <c r="AZ24" s="17">
        <f ca="1">(AW24/1000)+(AX24/10000)+(AY24/100000)+(ROW(AY27)/10000000)</f>
        <v>2.7E-6</v>
      </c>
      <c r="BA24" s="17">
        <f ca="1">+AU24-AZ24</f>
        <v>1.1099973000000001</v>
      </c>
      <c r="BC24" s="17" t="s">
        <v>99</v>
      </c>
      <c r="BD24" s="19">
        <f>SUMIFS(Table16[Team 2 Points],Table16[Team 2],$BC24,Table16[Team 1],BD$3)+SUMIFS(Table16[Team 1 Points],Table16[Team 1],$BC24,Table16[Team 2],BD$3)</f>
        <v>0</v>
      </c>
      <c r="BE24" s="19">
        <f>SUMIFS(Table16[Team 2 Points],Table16[Team 2],$BC24,Table16[Team 1],BE$3)+SUMIFS(Table16[Team 1 Points],Table16[Team 1],$BC24,Table16[Team 2],BE$3)</f>
        <v>0</v>
      </c>
      <c r="BF24" s="19">
        <f>SUMIFS(Table16[Team 2 Points],Table16[Team 2],$BC24,Table16[Team 1],BF$3)+SUMIFS(Table16[Team 1 Points],Table16[Team 1],$BC24,Table16[Team 2],BF$3)</f>
        <v>0</v>
      </c>
      <c r="BG24" s="19">
        <f>SUMIFS(Table16[Team 2 Points],Table16[Team 2],$BC24,Table16[Team 1],BG$3)+SUMIFS(Table16[Team 1 Points],Table16[Team 1],$BC24,Table16[Team 2],BG$3)</f>
        <v>0</v>
      </c>
      <c r="BH24" s="19">
        <f>SUMIFS(Table16[Team 2 Points],Table16[Team 2],$BC24,Table16[Team 1],BH$3)+SUMIFS(Table16[Team 1 Points],Table16[Team 1],$BC24,Table16[Team 2],BH$3)</f>
        <v>0</v>
      </c>
      <c r="BI24" s="19">
        <f>SUMIFS(Table16[Team 2 Points],Table16[Team 2],$BC24,Table16[Team 1],BI$3)+SUMIFS(Table16[Team 1 Points],Table16[Team 1],$BC24,Table16[Team 2],BI$3)</f>
        <v>0</v>
      </c>
      <c r="BJ24" s="19">
        <f>SUMIFS(Table16[Team 2 Points],Table16[Team 2],$BC24,Table16[Team 1],BJ$3)+SUMIFS(Table16[Team 1 Points],Table16[Team 1],$BC24,Table16[Team 2],BJ$3)</f>
        <v>0</v>
      </c>
      <c r="BK24" s="19">
        <f>SUMIFS(Table16[Team 2 Points],Table16[Team 2],$BC24,Table16[Team 1],BK$3)+SUMIFS(Table16[Team 1 Points],Table16[Team 1],$BC24,Table16[Team 2],BK$3)</f>
        <v>0</v>
      </c>
      <c r="BL24" s="19">
        <f>SUMIFS(Table16[Team 2 Points],Table16[Team 2],$BC24,Table16[Team 1],BL$3)+SUMIFS(Table16[Team 1 Points],Table16[Team 1],$BC24,Table16[Team 2],BL$3)</f>
        <v>0</v>
      </c>
      <c r="BM24" s="19">
        <f>SUMIFS(Table16[Team 2 Points],Table16[Team 2],$BC24,Table16[Team 1],BM$3)+SUMIFS(Table16[Team 1 Points],Table16[Team 1],$BC24,Table16[Team 2],BM$3)</f>
        <v>0</v>
      </c>
      <c r="BN24" s="19">
        <f>SUMIFS(Table16[Team 2 Points],Table16[Team 2],$BC24,Table16[Team 1],BN$3)+SUMIFS(Table16[Team 1 Points],Table16[Team 1],$BC24,Table16[Team 2],BN$3)</f>
        <v>0</v>
      </c>
      <c r="BO24" s="19">
        <f>SUMIFS(Table16[Team 2 Points],Table16[Team 2],$BC24,Table16[Team 1],BO$3)+SUMIFS(Table16[Team 1 Points],Table16[Team 1],$BC24,Table16[Team 2],BO$3)</f>
        <v>0</v>
      </c>
      <c r="BP24" s="19">
        <f>SUMIFS(Table16[Team 2 Points],Table16[Team 2],$BC24,Table16[Team 1],BP$3)+SUMIFS(Table16[Team 1 Points],Table16[Team 1],$BC24,Table16[Team 2],BP$3)</f>
        <v>0</v>
      </c>
      <c r="BQ24" s="19">
        <f>SUMIFS(Table16[Team 2 Points],Table16[Team 2],$BC24,Table16[Team 1],BQ$3)+SUMIFS(Table16[Team 1 Points],Table16[Team 1],$BC24,Table16[Team 2],BQ$3)</f>
        <v>0</v>
      </c>
      <c r="BR24" s="19">
        <f>SUMIFS(Table16[Team 2 Points],Table16[Team 2],$BC24,Table16[Team 1],BR$3)+SUMIFS(Table16[Team 1 Points],Table16[Team 1],$BC24,Table16[Team 2],BR$3)</f>
        <v>0</v>
      </c>
      <c r="BS24" s="19">
        <f>SUMIFS(Table16[Team 2 Points],Table16[Team 2],$BC24,Table16[Team 1],BS$3)+SUMIFS(Table16[Team 1 Points],Table16[Team 1],$BC24,Table16[Team 2],BS$3)</f>
        <v>0</v>
      </c>
      <c r="BT24" s="19">
        <f>SUMIFS(Table16[Team 2 Points],Table16[Team 2],$BC24,Table16[Team 1],BT$3)+SUMIFS(Table16[Team 1 Points],Table16[Team 1],$BC24,Table16[Team 2],BT$3)</f>
        <v>0</v>
      </c>
      <c r="BU24" s="19">
        <f>SUMIFS(Table16[Team 2 Points],Table16[Team 2],$BC24,Table16[Team 1],BU$3)+SUMIFS(Table16[Team 1 Points],Table16[Team 1],$BC24,Table16[Team 2],BU$3)</f>
        <v>0</v>
      </c>
      <c r="BV24" s="19">
        <f>SUMIFS(Table16[Team 2 Points],Table16[Team 2],$BC24,Table16[Team 1],BV$3)+SUMIFS(Table16[Team 1 Points],Table16[Team 1],$BC24,Table16[Team 2],BV$3)</f>
        <v>0</v>
      </c>
      <c r="BW24" s="19">
        <f>SUMIFS(Table16[Team 2 Points],Table16[Team 2],$BC24,Table16[Team 1],BW$3)+SUMIFS(Table16[Team 1 Points],Table16[Team 1],$BC24,Table16[Team 2],BW$3)</f>
        <v>0</v>
      </c>
      <c r="BX24" s="19">
        <f>SUMIFS(Table16[Team 2 Points],Table16[Team 2],$BC24,Table16[Team 1],BX$3)+SUMIFS(Table16[Team 1 Points],Table16[Team 1],$BC24,Table16[Team 2],BX$3)</f>
        <v>0</v>
      </c>
      <c r="BY24" s="19">
        <f>SUMIFS(Table16[Team 2 Points],Table16[Team 2],$BC24,Table16[Team 1],BY$3)+SUMIFS(Table16[Team 1 Points],Table16[Team 1],$BC24,Table16[Team 2],BY$3)</f>
        <v>0</v>
      </c>
      <c r="BZ24" s="19">
        <f>SUMIFS(Table16[Team 2 Points],Table16[Team 2],$BC24,Table16[Team 1],BZ$3)+SUMIFS(Table16[Team 1 Points],Table16[Team 1],$BC24,Table16[Team 2],BZ$3)</f>
        <v>0</v>
      </c>
      <c r="CA24" s="19">
        <f>SUMIFS(Table16[Team 2 Points],Table16[Team 2],$BC24,Table16[Team 1],CA$3)+SUMIFS(Table16[Team 1 Points],Table16[Team 1],$BC24,Table16[Team 2],CA$3)</f>
        <v>0</v>
      </c>
      <c r="CB24" s="19">
        <f>SUMIFS(Table16[Team 2 Points],Table16[Team 2],$BC24,Table16[Team 1],CB$3)+SUMIFS(Table16[Team 1 Points],Table16[Team 1],$BC24,Table16[Team 2],CB$3)</f>
        <v>0</v>
      </c>
      <c r="CC24" s="19">
        <f>SUMIFS(Table16[Team 2 Points],Table16[Team 2],$BC24,Table16[Team 1],CC$3)+SUMIFS(Table16[Team 1 Points],Table16[Team 1],$BC24,Table16[Team 2],CC$3)</f>
        <v>0</v>
      </c>
      <c r="CD24" s="19">
        <f>SUMIFS(Table16[Team 2 Points],Table16[Team 2],$BC24,Table16[Team 1],CD$3)+SUMIFS(Table16[Team 1 Points],Table16[Team 1],$BC24,Table16[Team 2],CD$3)</f>
        <v>0</v>
      </c>
      <c r="CE24" s="19">
        <f>SUMIFS(Table16[Team 2 Points],Table16[Team 2],$BC24,Table16[Team 1],CE$3)+SUMIFS(Table16[Team 1 Points],Table16[Team 1],$BC24,Table16[Team 2],CE$3)</f>
        <v>0</v>
      </c>
      <c r="CF24" s="19">
        <f>SUMIFS(Table16[Team 2 Points],Table16[Team 2],$BC24,Table16[Team 1],CF$3)+SUMIFS(Table16[Team 1 Points],Table16[Team 1],$BC24,Table16[Team 2],CF$3)</f>
        <v>0</v>
      </c>
      <c r="CG24" s="19">
        <f>SUMIFS(Table16[Team 2 Points],Table16[Team 2],$BC24,Table16[Team 1],CG$3)+SUMIFS(Table16[Team 1 Points],Table16[Team 1],$BC24,Table16[Team 2],CG$3)</f>
        <v>0</v>
      </c>
      <c r="CH24" s="19">
        <f>SUMIFS(Table16[Team 2 Points],Table16[Team 2],$BC24,Table16[Team 1],CH$3)+SUMIFS(Table16[Team 1 Points],Table16[Team 1],$BC24,Table16[Team 2],CH$3)</f>
        <v>0</v>
      </c>
      <c r="CI24" s="19">
        <f>SUMIFS(Table16[Team 2 Points],Table16[Team 2],$BC24,Table16[Team 1],CI$3)+SUMIFS(Table16[Team 1 Points],Table16[Team 1],$BC24,Table16[Team 2],CI$3)</f>
        <v>0</v>
      </c>
      <c r="CK24" s="17" t="s">
        <v>99</v>
      </c>
      <c r="CL24" s="19">
        <f>SUMIFS(Table16[Team 2 GD],Table16[Team 2],$BC24,Table16[Team 1],CL$3)+SUMIFS(Table16[Team 1 GD],Table16[Team 1],$BC24,Table16[Team 2],CL$3)</f>
        <v>0</v>
      </c>
      <c r="CM24" s="19">
        <f>SUMIFS(Table16[Team 2 GD],Table16[Team 2],$BC24,Table16[Team 1],CM$3)+SUMIFS(Table16[Team 1 GD],Table16[Team 1],$BC24,Table16[Team 2],CM$3)</f>
        <v>0</v>
      </c>
      <c r="CN24" s="19">
        <f>SUMIFS(Table16[Team 2 GD],Table16[Team 2],$BC24,Table16[Team 1],CN$3)+SUMIFS(Table16[Team 1 GD],Table16[Team 1],$BC24,Table16[Team 2],CN$3)</f>
        <v>0</v>
      </c>
      <c r="CO24" s="19">
        <f>SUMIFS(Table16[Team 2 GD],Table16[Team 2],$BC24,Table16[Team 1],CO$3)+SUMIFS(Table16[Team 1 GD],Table16[Team 1],$BC24,Table16[Team 2],CO$3)</f>
        <v>0</v>
      </c>
      <c r="CP24" s="19">
        <f>SUMIFS(Table16[Team 2 GD],Table16[Team 2],$BC24,Table16[Team 1],CP$3)+SUMIFS(Table16[Team 1 GD],Table16[Team 1],$BC24,Table16[Team 2],CP$3)</f>
        <v>0</v>
      </c>
      <c r="CQ24" s="19">
        <f>SUMIFS(Table16[Team 2 GD],Table16[Team 2],$BC24,Table16[Team 1],CQ$3)+SUMIFS(Table16[Team 1 GD],Table16[Team 1],$BC24,Table16[Team 2],CQ$3)</f>
        <v>0</v>
      </c>
      <c r="CR24" s="19">
        <f>SUMIFS(Table16[Team 2 GD],Table16[Team 2],$BC24,Table16[Team 1],CR$3)+SUMIFS(Table16[Team 1 GD],Table16[Team 1],$BC24,Table16[Team 2],CR$3)</f>
        <v>0</v>
      </c>
      <c r="CS24" s="19">
        <f>SUMIFS(Table16[Team 2 GD],Table16[Team 2],$BC24,Table16[Team 1],CS$3)+SUMIFS(Table16[Team 1 GD],Table16[Team 1],$BC24,Table16[Team 2],CS$3)</f>
        <v>0</v>
      </c>
      <c r="CT24" s="19">
        <f>SUMIFS(Table16[Team 2 GD],Table16[Team 2],$BC24,Table16[Team 1],CT$3)+SUMIFS(Table16[Team 1 GD],Table16[Team 1],$BC24,Table16[Team 2],CT$3)</f>
        <v>0</v>
      </c>
      <c r="CU24" s="19">
        <f>SUMIFS(Table16[Team 2 GD],Table16[Team 2],$BC24,Table16[Team 1],CU$3)+SUMIFS(Table16[Team 1 GD],Table16[Team 1],$BC24,Table16[Team 2],CU$3)</f>
        <v>0</v>
      </c>
      <c r="CV24" s="19">
        <f>SUMIFS(Table16[Team 2 GD],Table16[Team 2],$BC24,Table16[Team 1],CV$3)+SUMIFS(Table16[Team 1 GD],Table16[Team 1],$BC24,Table16[Team 2],CV$3)</f>
        <v>0</v>
      </c>
      <c r="CW24" s="19">
        <f>SUMIFS(Table16[Team 2 GD],Table16[Team 2],$BC24,Table16[Team 1],CW$3)+SUMIFS(Table16[Team 1 GD],Table16[Team 1],$BC24,Table16[Team 2],CW$3)</f>
        <v>0</v>
      </c>
      <c r="CX24" s="19">
        <f>SUMIFS(Table16[Team 2 GD],Table16[Team 2],$BC24,Table16[Team 1],CX$3)+SUMIFS(Table16[Team 1 GD],Table16[Team 1],$BC24,Table16[Team 2],CX$3)</f>
        <v>0</v>
      </c>
      <c r="CY24" s="19">
        <f>SUMIFS(Table16[Team 2 GD],Table16[Team 2],$BC24,Table16[Team 1],CY$3)+SUMIFS(Table16[Team 1 GD],Table16[Team 1],$BC24,Table16[Team 2],CY$3)</f>
        <v>0</v>
      </c>
      <c r="CZ24" s="19">
        <f>SUMIFS(Table16[Team 2 GD],Table16[Team 2],$BC24,Table16[Team 1],CZ$3)+SUMIFS(Table16[Team 1 GD],Table16[Team 1],$BC24,Table16[Team 2],CZ$3)</f>
        <v>0</v>
      </c>
      <c r="DA24" s="19">
        <f>SUMIFS(Table16[Team 2 GD],Table16[Team 2],$BC24,Table16[Team 1],DA$3)+SUMIFS(Table16[Team 1 GD],Table16[Team 1],$BC24,Table16[Team 2],DA$3)</f>
        <v>0</v>
      </c>
      <c r="DB24" s="19">
        <f>SUMIFS(Table16[Team 2 GD],Table16[Team 2],$BC24,Table16[Team 1],DB$3)+SUMIFS(Table16[Team 1 GD],Table16[Team 1],$BC24,Table16[Team 2],DB$3)</f>
        <v>0</v>
      </c>
      <c r="DC24" s="19">
        <f>SUMIFS(Table16[Team 2 GD],Table16[Team 2],$BC24,Table16[Team 1],DC$3)+SUMIFS(Table16[Team 1 GD],Table16[Team 1],$BC24,Table16[Team 2],DC$3)</f>
        <v>0</v>
      </c>
      <c r="DD24" s="19">
        <f>SUMIFS(Table16[Team 2 GD],Table16[Team 2],$BC24,Table16[Team 1],DD$3)+SUMIFS(Table16[Team 1 GD],Table16[Team 1],$BC24,Table16[Team 2],DD$3)</f>
        <v>0</v>
      </c>
      <c r="DE24" s="19">
        <f>SUMIFS(Table16[Team 2 GD],Table16[Team 2],$BC24,Table16[Team 1],DE$3)+SUMIFS(Table16[Team 1 GD],Table16[Team 1],$BC24,Table16[Team 2],DE$3)</f>
        <v>0</v>
      </c>
      <c r="DF24" s="19">
        <f>SUMIFS(Table16[Team 2 GD],Table16[Team 2],$BC24,Table16[Team 1],DF$3)+SUMIFS(Table16[Team 1 GD],Table16[Team 1],$BC24,Table16[Team 2],DF$3)</f>
        <v>0</v>
      </c>
      <c r="DG24" s="19">
        <f>SUMIFS(Table16[Team 2 GD],Table16[Team 2],$BC24,Table16[Team 1],DG$3)+SUMIFS(Table16[Team 1 GD],Table16[Team 1],$BC24,Table16[Team 2],DG$3)</f>
        <v>0</v>
      </c>
      <c r="DH24" s="19">
        <f>SUMIFS(Table16[Team 2 GD],Table16[Team 2],$BC24,Table16[Team 1],DH$3)+SUMIFS(Table16[Team 1 GD],Table16[Team 1],$BC24,Table16[Team 2],DH$3)</f>
        <v>0</v>
      </c>
      <c r="DI24" s="19">
        <f>SUMIFS(Table16[Team 2 GD],Table16[Team 2],$BC24,Table16[Team 1],DI$3)+SUMIFS(Table16[Team 1 GD],Table16[Team 1],$BC24,Table16[Team 2],DI$3)</f>
        <v>0</v>
      </c>
      <c r="DJ24" s="19">
        <f>SUMIFS(Table16[Team 2 GD],Table16[Team 2],$BC24,Table16[Team 1],DJ$3)+SUMIFS(Table16[Team 1 GD],Table16[Team 1],$BC24,Table16[Team 2],DJ$3)</f>
        <v>0</v>
      </c>
      <c r="DK24" s="19">
        <f>SUMIFS(Table16[Team 2 GD],Table16[Team 2],$BC24,Table16[Team 1],DK$3)+SUMIFS(Table16[Team 1 GD],Table16[Team 1],$BC24,Table16[Team 2],DK$3)</f>
        <v>0</v>
      </c>
      <c r="DL24" s="19">
        <f>SUMIFS(Table16[Team 2 GD],Table16[Team 2],$BC24,Table16[Team 1],DL$3)+SUMIFS(Table16[Team 1 GD],Table16[Team 1],$BC24,Table16[Team 2],DL$3)</f>
        <v>0</v>
      </c>
      <c r="DM24" s="19">
        <f>SUMIFS(Table16[Team 2 GD],Table16[Team 2],$BC24,Table16[Team 1],DM$3)+SUMIFS(Table16[Team 1 GD],Table16[Team 1],$BC24,Table16[Team 2],DM$3)</f>
        <v>0</v>
      </c>
      <c r="DN24" s="19">
        <f>SUMIFS(Table16[Team 2 GD],Table16[Team 2],$BC24,Table16[Team 1],DN$3)+SUMIFS(Table16[Team 1 GD],Table16[Team 1],$BC24,Table16[Team 2],DN$3)</f>
        <v>0</v>
      </c>
      <c r="DO24" s="19">
        <f>SUMIFS(Table16[Team 2 GD],Table16[Team 2],$BC24,Table16[Team 1],DO$3)+SUMIFS(Table16[Team 1 GD],Table16[Team 1],$BC24,Table16[Team 2],DO$3)</f>
        <v>0</v>
      </c>
      <c r="DP24" s="19">
        <f>SUMIFS(Table16[Team 2 GD],Table16[Team 2],$BC24,Table16[Team 1],DP$3)+SUMIFS(Table16[Team 1 GD],Table16[Team 1],$BC24,Table16[Team 2],DP$3)</f>
        <v>0</v>
      </c>
      <c r="DQ24" s="19">
        <f>SUMIFS(Table16[Team 2 GD],Table16[Team 2],$BC24,Table16[Team 1],DQ$3)+SUMIFS(Table16[Team 1 GD],Table16[Team 1],$BC24,Table16[Team 2],DQ$3)</f>
        <v>0</v>
      </c>
      <c r="DS24" s="17" t="s">
        <v>99</v>
      </c>
      <c r="DT24" s="19">
        <f>SUMIFS(Table16[Team 2 Goals],Table16[Team 2],$BC24,Table16[Team 1],DT$3)+SUMIFS(Table16[Team 1 Goals],Table16[Team 1],$BC24,Table16[Team 2],DT$3)</f>
        <v>0</v>
      </c>
      <c r="DU24" s="19">
        <f>SUMIFS(Table16[Team 2 Goals],Table16[Team 2],$BC24,Table16[Team 1],DU$3)+SUMIFS(Table16[Team 1 Goals],Table16[Team 1],$BC24,Table16[Team 2],DU$3)</f>
        <v>0</v>
      </c>
      <c r="DV24" s="19">
        <f>SUMIFS(Table16[Team 2 Goals],Table16[Team 2],$BC24,Table16[Team 1],DV$3)+SUMIFS(Table16[Team 1 Goals],Table16[Team 1],$BC24,Table16[Team 2],DV$3)</f>
        <v>0</v>
      </c>
      <c r="DW24" s="19">
        <f>SUMIFS(Table16[Team 2 Goals],Table16[Team 2],$BC24,Table16[Team 1],DW$3)+SUMIFS(Table16[Team 1 Goals],Table16[Team 1],$BC24,Table16[Team 2],DW$3)</f>
        <v>0</v>
      </c>
      <c r="DX24" s="19">
        <f>SUMIFS(Table16[Team 2 Goals],Table16[Team 2],$BC24,Table16[Team 1],DX$3)+SUMIFS(Table16[Team 1 Goals],Table16[Team 1],$BC24,Table16[Team 2],DX$3)</f>
        <v>0</v>
      </c>
      <c r="DY24" s="19">
        <f>SUMIFS(Table16[Team 2 Goals],Table16[Team 2],$BC24,Table16[Team 1],DY$3)+SUMIFS(Table16[Team 1 Goals],Table16[Team 1],$BC24,Table16[Team 2],DY$3)</f>
        <v>0</v>
      </c>
      <c r="DZ24" s="19">
        <f>SUMIFS(Table16[Team 2 Goals],Table16[Team 2],$BC24,Table16[Team 1],DZ$3)+SUMIFS(Table16[Team 1 Goals],Table16[Team 1],$BC24,Table16[Team 2],DZ$3)</f>
        <v>0</v>
      </c>
      <c r="EA24" s="19">
        <f>SUMIFS(Table16[Team 2 Goals],Table16[Team 2],$BC24,Table16[Team 1],EA$3)+SUMIFS(Table16[Team 1 Goals],Table16[Team 1],$BC24,Table16[Team 2],EA$3)</f>
        <v>0</v>
      </c>
      <c r="EB24" s="19">
        <f>SUMIFS(Table16[Team 2 Goals],Table16[Team 2],$BC24,Table16[Team 1],EB$3)+SUMIFS(Table16[Team 1 Goals],Table16[Team 1],$BC24,Table16[Team 2],EB$3)</f>
        <v>0</v>
      </c>
      <c r="EC24" s="19">
        <f>SUMIFS(Table16[Team 2 Goals],Table16[Team 2],$BC24,Table16[Team 1],EC$3)+SUMIFS(Table16[Team 1 Goals],Table16[Team 1],$BC24,Table16[Team 2],EC$3)</f>
        <v>0</v>
      </c>
      <c r="ED24" s="19">
        <f>SUMIFS(Table16[Team 2 Goals],Table16[Team 2],$BC24,Table16[Team 1],ED$3)+SUMIFS(Table16[Team 1 Goals],Table16[Team 1],$BC24,Table16[Team 2],ED$3)</f>
        <v>0</v>
      </c>
      <c r="EE24" s="19">
        <f>SUMIFS(Table16[Team 2 Goals],Table16[Team 2],$BC24,Table16[Team 1],EE$3)+SUMIFS(Table16[Team 1 Goals],Table16[Team 1],$BC24,Table16[Team 2],EE$3)</f>
        <v>0</v>
      </c>
      <c r="EF24" s="19">
        <f>SUMIFS(Table16[Team 2 Goals],Table16[Team 2],$BC24,Table16[Team 1],EF$3)+SUMIFS(Table16[Team 1 Goals],Table16[Team 1],$BC24,Table16[Team 2],EF$3)</f>
        <v>0</v>
      </c>
      <c r="EG24" s="19">
        <f>SUMIFS(Table16[Team 2 Goals],Table16[Team 2],$BC24,Table16[Team 1],EG$3)+SUMIFS(Table16[Team 1 Goals],Table16[Team 1],$BC24,Table16[Team 2],EG$3)</f>
        <v>0</v>
      </c>
      <c r="EH24" s="19">
        <f>SUMIFS(Table16[Team 2 Goals],Table16[Team 2],$BC24,Table16[Team 1],EH$3)+SUMIFS(Table16[Team 1 Goals],Table16[Team 1],$BC24,Table16[Team 2],EH$3)</f>
        <v>0</v>
      </c>
      <c r="EI24" s="19">
        <f>SUMIFS(Table16[Team 2 Goals],Table16[Team 2],$BC24,Table16[Team 1],EI$3)+SUMIFS(Table16[Team 1 Goals],Table16[Team 1],$BC24,Table16[Team 2],EI$3)</f>
        <v>0</v>
      </c>
      <c r="EJ24" s="19">
        <f>SUMIFS(Table16[Team 2 Goals],Table16[Team 2],$BC24,Table16[Team 1],EJ$3)+SUMIFS(Table16[Team 1 Goals],Table16[Team 1],$BC24,Table16[Team 2],EJ$3)</f>
        <v>0</v>
      </c>
      <c r="EK24" s="19">
        <f>SUMIFS(Table16[Team 2 Goals],Table16[Team 2],$BC24,Table16[Team 1],EK$3)+SUMIFS(Table16[Team 1 Goals],Table16[Team 1],$BC24,Table16[Team 2],EK$3)</f>
        <v>0</v>
      </c>
      <c r="EL24" s="19">
        <f>SUMIFS(Table16[Team 2 Goals],Table16[Team 2],$BC24,Table16[Team 1],EL$3)+SUMIFS(Table16[Team 1 Goals],Table16[Team 1],$BC24,Table16[Team 2],EL$3)</f>
        <v>0</v>
      </c>
      <c r="EM24" s="19">
        <f>SUMIFS(Table16[Team 2 Goals],Table16[Team 2],$BC24,Table16[Team 1],EM$3)+SUMIFS(Table16[Team 1 Goals],Table16[Team 1],$BC24,Table16[Team 2],EM$3)</f>
        <v>0</v>
      </c>
      <c r="EN24" s="19">
        <f>SUMIFS(Table16[Team 2 Goals],Table16[Team 2],$BC24,Table16[Team 1],EN$3)+SUMIFS(Table16[Team 1 Goals],Table16[Team 1],$BC24,Table16[Team 2],EN$3)</f>
        <v>0</v>
      </c>
      <c r="EO24" s="19">
        <f>SUMIFS(Table16[Team 2 Goals],Table16[Team 2],$BC24,Table16[Team 1],EO$3)+SUMIFS(Table16[Team 1 Goals],Table16[Team 1],$BC24,Table16[Team 2],EO$3)</f>
        <v>0</v>
      </c>
      <c r="EP24" s="19">
        <f>SUMIFS(Table16[Team 2 Goals],Table16[Team 2],$BC24,Table16[Team 1],EP$3)+SUMIFS(Table16[Team 1 Goals],Table16[Team 1],$BC24,Table16[Team 2],EP$3)</f>
        <v>0</v>
      </c>
      <c r="EQ24" s="19">
        <f>SUMIFS(Table16[Team 2 Goals],Table16[Team 2],$BC24,Table16[Team 1],EQ$3)+SUMIFS(Table16[Team 1 Goals],Table16[Team 1],$BC24,Table16[Team 2],EQ$3)</f>
        <v>0</v>
      </c>
      <c r="ER24" s="19">
        <f>SUMIFS(Table16[Team 2 Goals],Table16[Team 2],$BC24,Table16[Team 1],ER$3)+SUMIFS(Table16[Team 1 Goals],Table16[Team 1],$BC24,Table16[Team 2],ER$3)</f>
        <v>0</v>
      </c>
      <c r="ES24" s="19">
        <f>SUMIFS(Table16[Team 2 Goals],Table16[Team 2],$BC24,Table16[Team 1],ES$3)+SUMIFS(Table16[Team 1 Goals],Table16[Team 1],$BC24,Table16[Team 2],ES$3)</f>
        <v>0</v>
      </c>
      <c r="ET24" s="19">
        <f>SUMIFS(Table16[Team 2 Goals],Table16[Team 2],$BC24,Table16[Team 1],ET$3)+SUMIFS(Table16[Team 1 Goals],Table16[Team 1],$BC24,Table16[Team 2],ET$3)</f>
        <v>0</v>
      </c>
      <c r="EU24" s="19">
        <f>SUMIFS(Table16[Team 2 Goals],Table16[Team 2],$BC24,Table16[Team 1],EU$3)+SUMIFS(Table16[Team 1 Goals],Table16[Team 1],$BC24,Table16[Team 2],EU$3)</f>
        <v>0</v>
      </c>
      <c r="EV24" s="19">
        <f>SUMIFS(Table16[Team 2 Goals],Table16[Team 2],$BC24,Table16[Team 1],EV$3)+SUMIFS(Table16[Team 1 Goals],Table16[Team 1],$BC24,Table16[Team 2],EV$3)</f>
        <v>0</v>
      </c>
      <c r="EW24" s="19">
        <f>SUMIFS(Table16[Team 2 Goals],Table16[Team 2],$BC24,Table16[Team 1],EW$3)+SUMIFS(Table16[Team 1 Goals],Table16[Team 1],$BC24,Table16[Team 2],EW$3)</f>
        <v>0</v>
      </c>
      <c r="EX24" s="19">
        <f>SUMIFS(Table16[Team 2 Goals],Table16[Team 2],$BC24,Table16[Team 1],EX$3)+SUMIFS(Table16[Team 1 Goals],Table16[Team 1],$BC24,Table16[Team 2],EX$3)</f>
        <v>0</v>
      </c>
      <c r="EY24" s="19">
        <f>SUMIFS(Table16[Team 2 Goals],Table16[Team 2],$BC24,Table16[Team 1],EY$3)+SUMIFS(Table16[Team 1 Goals],Table16[Team 1],$BC24,Table16[Team 2],EY$3)</f>
        <v>0</v>
      </c>
      <c r="FA24" s="72"/>
      <c r="FB24" s="72"/>
    </row>
    <row r="25" spans="1:160" s="17" customFormat="1" ht="30" customHeight="1" x14ac:dyDescent="0.25">
      <c r="A25" s="70"/>
      <c r="B25" s="5">
        <v>22</v>
      </c>
      <c r="C25" s="5" t="s">
        <v>21</v>
      </c>
      <c r="D25" s="28">
        <v>44891</v>
      </c>
      <c r="E25" s="5" t="s">
        <v>17</v>
      </c>
      <c r="F25" s="29">
        <v>0.66666666666666663</v>
      </c>
      <c r="G25" s="30">
        <f t="shared" si="0"/>
        <v>44891.208333333328</v>
      </c>
      <c r="H25" s="5" t="s">
        <v>37</v>
      </c>
      <c r="I25" s="67"/>
      <c r="J25" s="5" t="str">
        <f>IF(Table16[[#This Row],[SCORE]]="","",IF(O25=P25,"Draw",IF(O25&gt;P25,K25,L25)))</f>
        <v/>
      </c>
      <c r="K25" s="17" t="str">
        <f>IF(Table16[[#This Row],[TEAMS]]="","",LEFT(H25,FIND(" -",H25,1)-1))</f>
        <v>Poland</v>
      </c>
      <c r="L25" s="17" t="str">
        <f>IF(Table16[[#This Row],[TEAMS]]="","",MID(H25,FIND("-",H25,1)+2,LEN(H25)-FIND("-",H25,1)+2))</f>
        <v>Saudi Arabia</v>
      </c>
      <c r="M25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25" s="17" t="str">
        <f>IF(Table16[[#This Row],[Winner]]=Table16[[#This Row],[Team 1]],Table16[[#This Row],[Team 2]],IF(Table16[[#This Row],[Winner]]=Table16[[#This Row],[Team 2]],Table16[[#This Row],[Team 1]],""))</f>
        <v/>
      </c>
      <c r="O25" s="17" t="str">
        <f>IF(Table16[[#This Row],[SCORE]]="","",LEFT(I25,FIND(":",I25,1)-1)*1)</f>
        <v/>
      </c>
      <c r="P25" s="17" t="str">
        <f>IF(Table16[[#This Row],[SCORE]]="","",MID(I25,FIND(":",I25,1)+1,LEN(I25)-FIND(":",I25,1)+1)*1)</f>
        <v/>
      </c>
      <c r="Q25" s="17" t="str">
        <f>IF(OR(Table16[[#This Row],[Team 1 Goals]]="",Table16[[#This Row],[Team 2 Goals]]=""),"",Table16[[#This Row],[Team 1 Goals]]-Table16[[#This Row],[Team 2 Goals]])</f>
        <v/>
      </c>
      <c r="R25" s="17" t="str">
        <f>IF(OR(Table16[[#This Row],[Team 1 Goals]]="",Table16[[#This Row],[Team 2 Goals]]=""),"",Table16[[#This Row],[Team 2 Goals]]-Table16[[#This Row],[Team 1 Goals]])</f>
        <v/>
      </c>
      <c r="S25" s="17" t="str">
        <f>IF(Table16[[#This Row],[SCORE]]="","",IF(Table16[[#This Row],[WINNER / RESULT]]="Draw",1,IF(Table16[[#This Row],[WINNER / RESULT]]=Table16[[#This Row],[Team 1]],3,0)))</f>
        <v/>
      </c>
      <c r="T25" s="17" t="str">
        <f>IF(Table16[[#This Row],[SCORE]]="","",IF(Table16[[#This Row],[WINNER / RESULT]]="Draw",1,IF(Table16[[#This Row],[WINNER / RESULT]]=Table16[[#This Row],[Team 2]],3,0)))</f>
        <v/>
      </c>
      <c r="Z25" s="4" t="s">
        <v>22</v>
      </c>
      <c r="AA25" s="46">
        <v>2</v>
      </c>
      <c r="AB25" s="27" t="str">
        <f ca="1">IFERROR(INDEX(AJ:AJ,MATCH("2"&amp;Z25,AT:AT,0),1),"")</f>
        <v>Denmark</v>
      </c>
      <c r="AC25" s="27" t="str">
        <f ca="1">IF(AB25="","",VLOOKUP(AB25,AJ:AO,2,FALSE)&amp;"-"&amp;VLOOKUP(AB25,AJ:AO,3,FALSE)&amp;"-"&amp;VLOOKUP(AB25,AJ:AO,4,FALSE))</f>
        <v>0-0-0</v>
      </c>
      <c r="AD25" s="27">
        <f ca="1">IF(AB25="","",VLOOKUP(AB25,AJ:AQ,8,FALSE))</f>
        <v>0</v>
      </c>
      <c r="AE25" s="47">
        <f ca="1">IF(AB25="","",VLOOKUP(AB25,AJ:AT,5,FALSE))</f>
        <v>0</v>
      </c>
      <c r="AI25" s="17" t="s">
        <v>70</v>
      </c>
      <c r="AJ25" s="17" t="s">
        <v>91</v>
      </c>
      <c r="AK25" s="17">
        <f>COUNTIF(Table16[Winner],AJ25)</f>
        <v>0</v>
      </c>
      <c r="AL25" s="17">
        <f>COUNTIFS(Table16[Team 2],AJ25,Table16[WINNER / RESULT],"Draw")+COUNTIFS(Table16[Team 1],AJ25,Table16[WINNER / RESULT],"Draw")</f>
        <v>0</v>
      </c>
      <c r="AM25" s="17">
        <f>COUNTIF(Table16[Loser],AJ25)</f>
        <v>0</v>
      </c>
      <c r="AN25" s="17">
        <f>AL25+(3*AK25)</f>
        <v>0</v>
      </c>
      <c r="AO25" s="17">
        <f>SUMIFS(Table16[Team 1 Goals],Table16[Team 1],AJ25)+SUMIFS(Table16[Team 2 Goals],Table16[Team 2],AJ25)</f>
        <v>0</v>
      </c>
      <c r="AP25" s="17">
        <f>SUMIFS(Table16[Team 2 Goals],Table16[Team 1],AJ25)+SUMIFS(Table16[Team 1 Goals],Table16[Team 2],AJ25)</f>
        <v>0</v>
      </c>
      <c r="AQ25" s="17">
        <f>AO25-AP25</f>
        <v>0</v>
      </c>
      <c r="AR25" s="17">
        <f ca="1">RANK(BA25,$BA$24:$BA$27,1)</f>
        <v>2</v>
      </c>
      <c r="AS25" s="17" t="str">
        <f t="shared" si="1"/>
        <v/>
      </c>
      <c r="AT25" s="17" t="str">
        <f ca="1">IF(AS25="",AR25&amp;AI25,AS25&amp;AI25)</f>
        <v>2E</v>
      </c>
      <c r="AU25" s="17">
        <f>RANK(AN25,AN24:AN27)+(RANK(AQ25,AQ24:AQ27)/10)+(RANK(AO25,AO24:AO27)/100)</f>
        <v>1.1100000000000001</v>
      </c>
      <c r="AV25" s="17">
        <f>RANK(AU25,$AU$24:$AU$27,1)</f>
        <v>1</v>
      </c>
      <c r="AW25" s="17" cm="1">
        <f t="array" aca="1" ref="AW25" ca="1">SUMPRODUCT((OFFSET($BD$3:$CI$3,MATCH($AJ25,$BC$4:$BC$35,0),0))*((IF($AV26=$AV25,$BD$3:$CI$3=$AJ26,0))+(IF($AV27=$AV25,$BD$3:$CI$3=$AJ27,0))+(IF($AV24=$AV25,$BD$3:$CI$3=$AJ24,0))))</f>
        <v>0</v>
      </c>
      <c r="AX25" s="17" cm="1">
        <f t="array" aca="1" ref="AX25" ca="1">SUMPRODUCT((OFFSET($CL$3:$DQ$3,MATCH($AJ25,$CK$4:$CK$35,0),0))*((IF($AV26=$AV25,$CL$3:$DQ$3=$AJ26,0))+(IF($AV27=$AV25,$CL$3:$DQ$3=$AJ27,0))+(IF($AV24=$AV25,$CL$3:$DQ$3=$AJ24,0))))</f>
        <v>0</v>
      </c>
      <c r="AY25" s="17" cm="1">
        <f t="array" aca="1" ref="AY25" ca="1">SUMPRODUCT((OFFSET($DT$3:$EY$3,MATCH($AJ25,$DS$4:$DS$35,0),0))*((IF($AV26=$AV25,$DT$3:$EY$3=$AJ26,0))+(IF($AV27=$AV25,$DT$3:$EY$3=$AJ27,0))+(IF($AV24=$AV25,$DT$3:$EY$3=$AJ24,0))))</f>
        <v>0</v>
      </c>
      <c r="AZ25" s="17">
        <f ca="1">(AW25/1000)+(AX25/10000)+(AY25/100000)+(ROW(AY26)/10000000)</f>
        <v>2.6000000000000001E-6</v>
      </c>
      <c r="BA25" s="17">
        <f ca="1">+AU25-AZ25</f>
        <v>1.1099974000000001</v>
      </c>
      <c r="BC25" s="17" t="s">
        <v>95</v>
      </c>
      <c r="BD25" s="19">
        <f>SUMIFS(Table16[Team 2 Points],Table16[Team 2],$BC25,Table16[Team 1],BD$3)+SUMIFS(Table16[Team 1 Points],Table16[Team 1],$BC25,Table16[Team 2],BD$3)</f>
        <v>0</v>
      </c>
      <c r="BE25" s="19">
        <f>SUMIFS(Table16[Team 2 Points],Table16[Team 2],$BC25,Table16[Team 1],BE$3)+SUMIFS(Table16[Team 1 Points],Table16[Team 1],$BC25,Table16[Team 2],BE$3)</f>
        <v>0</v>
      </c>
      <c r="BF25" s="19">
        <f>SUMIFS(Table16[Team 2 Points],Table16[Team 2],$BC25,Table16[Team 1],BF$3)+SUMIFS(Table16[Team 1 Points],Table16[Team 1],$BC25,Table16[Team 2],BF$3)</f>
        <v>0</v>
      </c>
      <c r="BG25" s="19">
        <f>SUMIFS(Table16[Team 2 Points],Table16[Team 2],$BC25,Table16[Team 1],BG$3)+SUMIFS(Table16[Team 1 Points],Table16[Team 1],$BC25,Table16[Team 2],BG$3)</f>
        <v>0</v>
      </c>
      <c r="BH25" s="19">
        <f>SUMIFS(Table16[Team 2 Points],Table16[Team 2],$BC25,Table16[Team 1],BH$3)+SUMIFS(Table16[Team 1 Points],Table16[Team 1],$BC25,Table16[Team 2],BH$3)</f>
        <v>0</v>
      </c>
      <c r="BI25" s="19">
        <f>SUMIFS(Table16[Team 2 Points],Table16[Team 2],$BC25,Table16[Team 1],BI$3)+SUMIFS(Table16[Team 1 Points],Table16[Team 1],$BC25,Table16[Team 2],BI$3)</f>
        <v>0</v>
      </c>
      <c r="BJ25" s="19">
        <f>SUMIFS(Table16[Team 2 Points],Table16[Team 2],$BC25,Table16[Team 1],BJ$3)+SUMIFS(Table16[Team 1 Points],Table16[Team 1],$BC25,Table16[Team 2],BJ$3)</f>
        <v>0</v>
      </c>
      <c r="BK25" s="19">
        <f>SUMIFS(Table16[Team 2 Points],Table16[Team 2],$BC25,Table16[Team 1],BK$3)+SUMIFS(Table16[Team 1 Points],Table16[Team 1],$BC25,Table16[Team 2],BK$3)</f>
        <v>0</v>
      </c>
      <c r="BL25" s="19">
        <f>SUMIFS(Table16[Team 2 Points],Table16[Team 2],$BC25,Table16[Team 1],BL$3)+SUMIFS(Table16[Team 1 Points],Table16[Team 1],$BC25,Table16[Team 2],BL$3)</f>
        <v>0</v>
      </c>
      <c r="BM25" s="19">
        <f>SUMIFS(Table16[Team 2 Points],Table16[Team 2],$BC25,Table16[Team 1],BM$3)+SUMIFS(Table16[Team 1 Points],Table16[Team 1],$BC25,Table16[Team 2],BM$3)</f>
        <v>0</v>
      </c>
      <c r="BN25" s="19">
        <f>SUMIFS(Table16[Team 2 Points],Table16[Team 2],$BC25,Table16[Team 1],BN$3)+SUMIFS(Table16[Team 1 Points],Table16[Team 1],$BC25,Table16[Team 2],BN$3)</f>
        <v>0</v>
      </c>
      <c r="BO25" s="19">
        <f>SUMIFS(Table16[Team 2 Points],Table16[Team 2],$BC25,Table16[Team 1],BO$3)+SUMIFS(Table16[Team 1 Points],Table16[Team 1],$BC25,Table16[Team 2],BO$3)</f>
        <v>0</v>
      </c>
      <c r="BP25" s="19">
        <f>SUMIFS(Table16[Team 2 Points],Table16[Team 2],$BC25,Table16[Team 1],BP$3)+SUMIFS(Table16[Team 1 Points],Table16[Team 1],$BC25,Table16[Team 2],BP$3)</f>
        <v>0</v>
      </c>
      <c r="BQ25" s="19">
        <f>SUMIFS(Table16[Team 2 Points],Table16[Team 2],$BC25,Table16[Team 1],BQ$3)+SUMIFS(Table16[Team 1 Points],Table16[Team 1],$BC25,Table16[Team 2],BQ$3)</f>
        <v>0</v>
      </c>
      <c r="BR25" s="19">
        <f>SUMIFS(Table16[Team 2 Points],Table16[Team 2],$BC25,Table16[Team 1],BR$3)+SUMIFS(Table16[Team 1 Points],Table16[Team 1],$BC25,Table16[Team 2],BR$3)</f>
        <v>0</v>
      </c>
      <c r="BS25" s="19">
        <f>SUMIFS(Table16[Team 2 Points],Table16[Team 2],$BC25,Table16[Team 1],BS$3)+SUMIFS(Table16[Team 1 Points],Table16[Team 1],$BC25,Table16[Team 2],BS$3)</f>
        <v>0</v>
      </c>
      <c r="BT25" s="19">
        <f>SUMIFS(Table16[Team 2 Points],Table16[Team 2],$BC25,Table16[Team 1],BT$3)+SUMIFS(Table16[Team 1 Points],Table16[Team 1],$BC25,Table16[Team 2],BT$3)</f>
        <v>0</v>
      </c>
      <c r="BU25" s="19">
        <f>SUMIFS(Table16[Team 2 Points],Table16[Team 2],$BC25,Table16[Team 1],BU$3)+SUMIFS(Table16[Team 1 Points],Table16[Team 1],$BC25,Table16[Team 2],BU$3)</f>
        <v>0</v>
      </c>
      <c r="BV25" s="19">
        <f>SUMIFS(Table16[Team 2 Points],Table16[Team 2],$BC25,Table16[Team 1],BV$3)+SUMIFS(Table16[Team 1 Points],Table16[Team 1],$BC25,Table16[Team 2],BV$3)</f>
        <v>0</v>
      </c>
      <c r="BW25" s="19">
        <f>SUMIFS(Table16[Team 2 Points],Table16[Team 2],$BC25,Table16[Team 1],BW$3)+SUMIFS(Table16[Team 1 Points],Table16[Team 1],$BC25,Table16[Team 2],BW$3)</f>
        <v>0</v>
      </c>
      <c r="BX25" s="19">
        <f>SUMIFS(Table16[Team 2 Points],Table16[Team 2],$BC25,Table16[Team 1],BX$3)+SUMIFS(Table16[Team 1 Points],Table16[Team 1],$BC25,Table16[Team 2],BX$3)</f>
        <v>0</v>
      </c>
      <c r="BY25" s="19">
        <f>SUMIFS(Table16[Team 2 Points],Table16[Team 2],$BC25,Table16[Team 1],BY$3)+SUMIFS(Table16[Team 1 Points],Table16[Team 1],$BC25,Table16[Team 2],BY$3)</f>
        <v>0</v>
      </c>
      <c r="BZ25" s="19">
        <f>SUMIFS(Table16[Team 2 Points],Table16[Team 2],$BC25,Table16[Team 1],BZ$3)+SUMIFS(Table16[Team 1 Points],Table16[Team 1],$BC25,Table16[Team 2],BZ$3)</f>
        <v>0</v>
      </c>
      <c r="CA25" s="19">
        <f>SUMIFS(Table16[Team 2 Points],Table16[Team 2],$BC25,Table16[Team 1],CA$3)+SUMIFS(Table16[Team 1 Points],Table16[Team 1],$BC25,Table16[Team 2],CA$3)</f>
        <v>0</v>
      </c>
      <c r="CB25" s="19">
        <f>SUMIFS(Table16[Team 2 Points],Table16[Team 2],$BC25,Table16[Team 1],CB$3)+SUMIFS(Table16[Team 1 Points],Table16[Team 1],$BC25,Table16[Team 2],CB$3)</f>
        <v>0</v>
      </c>
      <c r="CC25" s="19">
        <f>SUMIFS(Table16[Team 2 Points],Table16[Team 2],$BC25,Table16[Team 1],CC$3)+SUMIFS(Table16[Team 1 Points],Table16[Team 1],$BC25,Table16[Team 2],CC$3)</f>
        <v>0</v>
      </c>
      <c r="CD25" s="19">
        <f>SUMIFS(Table16[Team 2 Points],Table16[Team 2],$BC25,Table16[Team 1],CD$3)+SUMIFS(Table16[Team 1 Points],Table16[Team 1],$BC25,Table16[Team 2],CD$3)</f>
        <v>0</v>
      </c>
      <c r="CE25" s="19">
        <f>SUMIFS(Table16[Team 2 Points],Table16[Team 2],$BC25,Table16[Team 1],CE$3)+SUMIFS(Table16[Team 1 Points],Table16[Team 1],$BC25,Table16[Team 2],CE$3)</f>
        <v>0</v>
      </c>
      <c r="CF25" s="19">
        <f>SUMIFS(Table16[Team 2 Points],Table16[Team 2],$BC25,Table16[Team 1],CF$3)+SUMIFS(Table16[Team 1 Points],Table16[Team 1],$BC25,Table16[Team 2],CF$3)</f>
        <v>0</v>
      </c>
      <c r="CG25" s="19">
        <f>SUMIFS(Table16[Team 2 Points],Table16[Team 2],$BC25,Table16[Team 1],CG$3)+SUMIFS(Table16[Team 1 Points],Table16[Team 1],$BC25,Table16[Team 2],CG$3)</f>
        <v>0</v>
      </c>
      <c r="CH25" s="19">
        <f>SUMIFS(Table16[Team 2 Points],Table16[Team 2],$BC25,Table16[Team 1],CH$3)+SUMIFS(Table16[Team 1 Points],Table16[Team 1],$BC25,Table16[Team 2],CH$3)</f>
        <v>0</v>
      </c>
      <c r="CI25" s="19">
        <f>SUMIFS(Table16[Team 2 Points],Table16[Team 2],$BC25,Table16[Team 1],CI$3)+SUMIFS(Table16[Team 1 Points],Table16[Team 1],$BC25,Table16[Team 2],CI$3)</f>
        <v>0</v>
      </c>
      <c r="CK25" s="17" t="s">
        <v>95</v>
      </c>
      <c r="CL25" s="19">
        <f>SUMIFS(Table16[Team 2 GD],Table16[Team 2],$BC25,Table16[Team 1],CL$3)+SUMIFS(Table16[Team 1 GD],Table16[Team 1],$BC25,Table16[Team 2],CL$3)</f>
        <v>0</v>
      </c>
      <c r="CM25" s="19">
        <f>SUMIFS(Table16[Team 2 GD],Table16[Team 2],$BC25,Table16[Team 1],CM$3)+SUMIFS(Table16[Team 1 GD],Table16[Team 1],$BC25,Table16[Team 2],CM$3)</f>
        <v>0</v>
      </c>
      <c r="CN25" s="19">
        <f>SUMIFS(Table16[Team 2 GD],Table16[Team 2],$BC25,Table16[Team 1],CN$3)+SUMIFS(Table16[Team 1 GD],Table16[Team 1],$BC25,Table16[Team 2],CN$3)</f>
        <v>0</v>
      </c>
      <c r="CO25" s="19">
        <f>SUMIFS(Table16[Team 2 GD],Table16[Team 2],$BC25,Table16[Team 1],CO$3)+SUMIFS(Table16[Team 1 GD],Table16[Team 1],$BC25,Table16[Team 2],CO$3)</f>
        <v>0</v>
      </c>
      <c r="CP25" s="19">
        <f>SUMIFS(Table16[Team 2 GD],Table16[Team 2],$BC25,Table16[Team 1],CP$3)+SUMIFS(Table16[Team 1 GD],Table16[Team 1],$BC25,Table16[Team 2],CP$3)</f>
        <v>0</v>
      </c>
      <c r="CQ25" s="19">
        <f>SUMIFS(Table16[Team 2 GD],Table16[Team 2],$BC25,Table16[Team 1],CQ$3)+SUMIFS(Table16[Team 1 GD],Table16[Team 1],$BC25,Table16[Team 2],CQ$3)</f>
        <v>0</v>
      </c>
      <c r="CR25" s="19">
        <f>SUMIFS(Table16[Team 2 GD],Table16[Team 2],$BC25,Table16[Team 1],CR$3)+SUMIFS(Table16[Team 1 GD],Table16[Team 1],$BC25,Table16[Team 2],CR$3)</f>
        <v>0</v>
      </c>
      <c r="CS25" s="19">
        <f>SUMIFS(Table16[Team 2 GD],Table16[Team 2],$BC25,Table16[Team 1],CS$3)+SUMIFS(Table16[Team 1 GD],Table16[Team 1],$BC25,Table16[Team 2],CS$3)</f>
        <v>0</v>
      </c>
      <c r="CT25" s="19">
        <f>SUMIFS(Table16[Team 2 GD],Table16[Team 2],$BC25,Table16[Team 1],CT$3)+SUMIFS(Table16[Team 1 GD],Table16[Team 1],$BC25,Table16[Team 2],CT$3)</f>
        <v>0</v>
      </c>
      <c r="CU25" s="19">
        <f>SUMIFS(Table16[Team 2 GD],Table16[Team 2],$BC25,Table16[Team 1],CU$3)+SUMIFS(Table16[Team 1 GD],Table16[Team 1],$BC25,Table16[Team 2],CU$3)</f>
        <v>0</v>
      </c>
      <c r="CV25" s="19">
        <f>SUMIFS(Table16[Team 2 GD],Table16[Team 2],$BC25,Table16[Team 1],CV$3)+SUMIFS(Table16[Team 1 GD],Table16[Team 1],$BC25,Table16[Team 2],CV$3)</f>
        <v>0</v>
      </c>
      <c r="CW25" s="19">
        <f>SUMIFS(Table16[Team 2 GD],Table16[Team 2],$BC25,Table16[Team 1],CW$3)+SUMIFS(Table16[Team 1 GD],Table16[Team 1],$BC25,Table16[Team 2],CW$3)</f>
        <v>0</v>
      </c>
      <c r="CX25" s="19">
        <f>SUMIFS(Table16[Team 2 GD],Table16[Team 2],$BC25,Table16[Team 1],CX$3)+SUMIFS(Table16[Team 1 GD],Table16[Team 1],$BC25,Table16[Team 2],CX$3)</f>
        <v>0</v>
      </c>
      <c r="CY25" s="19">
        <f>SUMIFS(Table16[Team 2 GD],Table16[Team 2],$BC25,Table16[Team 1],CY$3)+SUMIFS(Table16[Team 1 GD],Table16[Team 1],$BC25,Table16[Team 2],CY$3)</f>
        <v>0</v>
      </c>
      <c r="CZ25" s="19">
        <f>SUMIFS(Table16[Team 2 GD],Table16[Team 2],$BC25,Table16[Team 1],CZ$3)+SUMIFS(Table16[Team 1 GD],Table16[Team 1],$BC25,Table16[Team 2],CZ$3)</f>
        <v>0</v>
      </c>
      <c r="DA25" s="19">
        <f>SUMIFS(Table16[Team 2 GD],Table16[Team 2],$BC25,Table16[Team 1],DA$3)+SUMIFS(Table16[Team 1 GD],Table16[Team 1],$BC25,Table16[Team 2],DA$3)</f>
        <v>0</v>
      </c>
      <c r="DB25" s="19">
        <f>SUMIFS(Table16[Team 2 GD],Table16[Team 2],$BC25,Table16[Team 1],DB$3)+SUMIFS(Table16[Team 1 GD],Table16[Team 1],$BC25,Table16[Team 2],DB$3)</f>
        <v>0</v>
      </c>
      <c r="DC25" s="19">
        <f>SUMIFS(Table16[Team 2 GD],Table16[Team 2],$BC25,Table16[Team 1],DC$3)+SUMIFS(Table16[Team 1 GD],Table16[Team 1],$BC25,Table16[Team 2],DC$3)</f>
        <v>0</v>
      </c>
      <c r="DD25" s="19">
        <f>SUMIFS(Table16[Team 2 GD],Table16[Team 2],$BC25,Table16[Team 1],DD$3)+SUMIFS(Table16[Team 1 GD],Table16[Team 1],$BC25,Table16[Team 2],DD$3)</f>
        <v>0</v>
      </c>
      <c r="DE25" s="19">
        <f>SUMIFS(Table16[Team 2 GD],Table16[Team 2],$BC25,Table16[Team 1],DE$3)+SUMIFS(Table16[Team 1 GD],Table16[Team 1],$BC25,Table16[Team 2],DE$3)</f>
        <v>0</v>
      </c>
      <c r="DF25" s="19">
        <f>SUMIFS(Table16[Team 2 GD],Table16[Team 2],$BC25,Table16[Team 1],DF$3)+SUMIFS(Table16[Team 1 GD],Table16[Team 1],$BC25,Table16[Team 2],DF$3)</f>
        <v>0</v>
      </c>
      <c r="DG25" s="19">
        <f>SUMIFS(Table16[Team 2 GD],Table16[Team 2],$BC25,Table16[Team 1],DG$3)+SUMIFS(Table16[Team 1 GD],Table16[Team 1],$BC25,Table16[Team 2],DG$3)</f>
        <v>0</v>
      </c>
      <c r="DH25" s="19">
        <f>SUMIFS(Table16[Team 2 GD],Table16[Team 2],$BC25,Table16[Team 1],DH$3)+SUMIFS(Table16[Team 1 GD],Table16[Team 1],$BC25,Table16[Team 2],DH$3)</f>
        <v>0</v>
      </c>
      <c r="DI25" s="19">
        <f>SUMIFS(Table16[Team 2 GD],Table16[Team 2],$BC25,Table16[Team 1],DI$3)+SUMIFS(Table16[Team 1 GD],Table16[Team 1],$BC25,Table16[Team 2],DI$3)</f>
        <v>0</v>
      </c>
      <c r="DJ25" s="19">
        <f>SUMIFS(Table16[Team 2 GD],Table16[Team 2],$BC25,Table16[Team 1],DJ$3)+SUMIFS(Table16[Team 1 GD],Table16[Team 1],$BC25,Table16[Team 2],DJ$3)</f>
        <v>0</v>
      </c>
      <c r="DK25" s="19">
        <f>SUMIFS(Table16[Team 2 GD],Table16[Team 2],$BC25,Table16[Team 1],DK$3)+SUMIFS(Table16[Team 1 GD],Table16[Team 1],$BC25,Table16[Team 2],DK$3)</f>
        <v>0</v>
      </c>
      <c r="DL25" s="19">
        <f>SUMIFS(Table16[Team 2 GD],Table16[Team 2],$BC25,Table16[Team 1],DL$3)+SUMIFS(Table16[Team 1 GD],Table16[Team 1],$BC25,Table16[Team 2],DL$3)</f>
        <v>0</v>
      </c>
      <c r="DM25" s="19">
        <f>SUMIFS(Table16[Team 2 GD],Table16[Team 2],$BC25,Table16[Team 1],DM$3)+SUMIFS(Table16[Team 1 GD],Table16[Team 1],$BC25,Table16[Team 2],DM$3)</f>
        <v>0</v>
      </c>
      <c r="DN25" s="19">
        <f>SUMIFS(Table16[Team 2 GD],Table16[Team 2],$BC25,Table16[Team 1],DN$3)+SUMIFS(Table16[Team 1 GD],Table16[Team 1],$BC25,Table16[Team 2],DN$3)</f>
        <v>0</v>
      </c>
      <c r="DO25" s="19">
        <f>SUMIFS(Table16[Team 2 GD],Table16[Team 2],$BC25,Table16[Team 1],DO$3)+SUMIFS(Table16[Team 1 GD],Table16[Team 1],$BC25,Table16[Team 2],DO$3)</f>
        <v>0</v>
      </c>
      <c r="DP25" s="19">
        <f>SUMIFS(Table16[Team 2 GD],Table16[Team 2],$BC25,Table16[Team 1],DP$3)+SUMIFS(Table16[Team 1 GD],Table16[Team 1],$BC25,Table16[Team 2],DP$3)</f>
        <v>0</v>
      </c>
      <c r="DQ25" s="19">
        <f>SUMIFS(Table16[Team 2 GD],Table16[Team 2],$BC25,Table16[Team 1],DQ$3)+SUMIFS(Table16[Team 1 GD],Table16[Team 1],$BC25,Table16[Team 2],DQ$3)</f>
        <v>0</v>
      </c>
      <c r="DS25" s="17" t="s">
        <v>95</v>
      </c>
      <c r="DT25" s="19">
        <f>SUMIFS(Table16[Team 2 Goals],Table16[Team 2],$BC25,Table16[Team 1],DT$3)+SUMIFS(Table16[Team 1 Goals],Table16[Team 1],$BC25,Table16[Team 2],DT$3)</f>
        <v>0</v>
      </c>
      <c r="DU25" s="19">
        <f>SUMIFS(Table16[Team 2 Goals],Table16[Team 2],$BC25,Table16[Team 1],DU$3)+SUMIFS(Table16[Team 1 Goals],Table16[Team 1],$BC25,Table16[Team 2],DU$3)</f>
        <v>0</v>
      </c>
      <c r="DV25" s="19">
        <f>SUMIFS(Table16[Team 2 Goals],Table16[Team 2],$BC25,Table16[Team 1],DV$3)+SUMIFS(Table16[Team 1 Goals],Table16[Team 1],$BC25,Table16[Team 2],DV$3)</f>
        <v>0</v>
      </c>
      <c r="DW25" s="19">
        <f>SUMIFS(Table16[Team 2 Goals],Table16[Team 2],$BC25,Table16[Team 1],DW$3)+SUMIFS(Table16[Team 1 Goals],Table16[Team 1],$BC25,Table16[Team 2],DW$3)</f>
        <v>0</v>
      </c>
      <c r="DX25" s="19">
        <f>SUMIFS(Table16[Team 2 Goals],Table16[Team 2],$BC25,Table16[Team 1],DX$3)+SUMIFS(Table16[Team 1 Goals],Table16[Team 1],$BC25,Table16[Team 2],DX$3)</f>
        <v>0</v>
      </c>
      <c r="DY25" s="19">
        <f>SUMIFS(Table16[Team 2 Goals],Table16[Team 2],$BC25,Table16[Team 1],DY$3)+SUMIFS(Table16[Team 1 Goals],Table16[Team 1],$BC25,Table16[Team 2],DY$3)</f>
        <v>0</v>
      </c>
      <c r="DZ25" s="19">
        <f>SUMIFS(Table16[Team 2 Goals],Table16[Team 2],$BC25,Table16[Team 1],DZ$3)+SUMIFS(Table16[Team 1 Goals],Table16[Team 1],$BC25,Table16[Team 2],DZ$3)</f>
        <v>0</v>
      </c>
      <c r="EA25" s="19">
        <f>SUMIFS(Table16[Team 2 Goals],Table16[Team 2],$BC25,Table16[Team 1],EA$3)+SUMIFS(Table16[Team 1 Goals],Table16[Team 1],$BC25,Table16[Team 2],EA$3)</f>
        <v>0</v>
      </c>
      <c r="EB25" s="19">
        <f>SUMIFS(Table16[Team 2 Goals],Table16[Team 2],$BC25,Table16[Team 1],EB$3)+SUMIFS(Table16[Team 1 Goals],Table16[Team 1],$BC25,Table16[Team 2],EB$3)</f>
        <v>0</v>
      </c>
      <c r="EC25" s="19">
        <f>SUMIFS(Table16[Team 2 Goals],Table16[Team 2],$BC25,Table16[Team 1],EC$3)+SUMIFS(Table16[Team 1 Goals],Table16[Team 1],$BC25,Table16[Team 2],EC$3)</f>
        <v>0</v>
      </c>
      <c r="ED25" s="19">
        <f>SUMIFS(Table16[Team 2 Goals],Table16[Team 2],$BC25,Table16[Team 1],ED$3)+SUMIFS(Table16[Team 1 Goals],Table16[Team 1],$BC25,Table16[Team 2],ED$3)</f>
        <v>0</v>
      </c>
      <c r="EE25" s="19">
        <f>SUMIFS(Table16[Team 2 Goals],Table16[Team 2],$BC25,Table16[Team 1],EE$3)+SUMIFS(Table16[Team 1 Goals],Table16[Team 1],$BC25,Table16[Team 2],EE$3)</f>
        <v>0</v>
      </c>
      <c r="EF25" s="19">
        <f>SUMIFS(Table16[Team 2 Goals],Table16[Team 2],$BC25,Table16[Team 1],EF$3)+SUMIFS(Table16[Team 1 Goals],Table16[Team 1],$BC25,Table16[Team 2],EF$3)</f>
        <v>0</v>
      </c>
      <c r="EG25" s="19">
        <f>SUMIFS(Table16[Team 2 Goals],Table16[Team 2],$BC25,Table16[Team 1],EG$3)+SUMIFS(Table16[Team 1 Goals],Table16[Team 1],$BC25,Table16[Team 2],EG$3)</f>
        <v>0</v>
      </c>
      <c r="EH25" s="19">
        <f>SUMIFS(Table16[Team 2 Goals],Table16[Team 2],$BC25,Table16[Team 1],EH$3)+SUMIFS(Table16[Team 1 Goals],Table16[Team 1],$BC25,Table16[Team 2],EH$3)</f>
        <v>0</v>
      </c>
      <c r="EI25" s="19">
        <f>SUMIFS(Table16[Team 2 Goals],Table16[Team 2],$BC25,Table16[Team 1],EI$3)+SUMIFS(Table16[Team 1 Goals],Table16[Team 1],$BC25,Table16[Team 2],EI$3)</f>
        <v>0</v>
      </c>
      <c r="EJ25" s="19">
        <f>SUMIFS(Table16[Team 2 Goals],Table16[Team 2],$BC25,Table16[Team 1],EJ$3)+SUMIFS(Table16[Team 1 Goals],Table16[Team 1],$BC25,Table16[Team 2],EJ$3)</f>
        <v>0</v>
      </c>
      <c r="EK25" s="19">
        <f>SUMIFS(Table16[Team 2 Goals],Table16[Team 2],$BC25,Table16[Team 1],EK$3)+SUMIFS(Table16[Team 1 Goals],Table16[Team 1],$BC25,Table16[Team 2],EK$3)</f>
        <v>0</v>
      </c>
      <c r="EL25" s="19">
        <f>SUMIFS(Table16[Team 2 Goals],Table16[Team 2],$BC25,Table16[Team 1],EL$3)+SUMIFS(Table16[Team 1 Goals],Table16[Team 1],$BC25,Table16[Team 2],EL$3)</f>
        <v>0</v>
      </c>
      <c r="EM25" s="19">
        <f>SUMIFS(Table16[Team 2 Goals],Table16[Team 2],$BC25,Table16[Team 1],EM$3)+SUMIFS(Table16[Team 1 Goals],Table16[Team 1],$BC25,Table16[Team 2],EM$3)</f>
        <v>0</v>
      </c>
      <c r="EN25" s="19">
        <f>SUMIFS(Table16[Team 2 Goals],Table16[Team 2],$BC25,Table16[Team 1],EN$3)+SUMIFS(Table16[Team 1 Goals],Table16[Team 1],$BC25,Table16[Team 2],EN$3)</f>
        <v>0</v>
      </c>
      <c r="EO25" s="19">
        <f>SUMIFS(Table16[Team 2 Goals],Table16[Team 2],$BC25,Table16[Team 1],EO$3)+SUMIFS(Table16[Team 1 Goals],Table16[Team 1],$BC25,Table16[Team 2],EO$3)</f>
        <v>0</v>
      </c>
      <c r="EP25" s="19">
        <f>SUMIFS(Table16[Team 2 Goals],Table16[Team 2],$BC25,Table16[Team 1],EP$3)+SUMIFS(Table16[Team 1 Goals],Table16[Team 1],$BC25,Table16[Team 2],EP$3)</f>
        <v>0</v>
      </c>
      <c r="EQ25" s="19">
        <f>SUMIFS(Table16[Team 2 Goals],Table16[Team 2],$BC25,Table16[Team 1],EQ$3)+SUMIFS(Table16[Team 1 Goals],Table16[Team 1],$BC25,Table16[Team 2],EQ$3)</f>
        <v>0</v>
      </c>
      <c r="ER25" s="19">
        <f>SUMIFS(Table16[Team 2 Goals],Table16[Team 2],$BC25,Table16[Team 1],ER$3)+SUMIFS(Table16[Team 1 Goals],Table16[Team 1],$BC25,Table16[Team 2],ER$3)</f>
        <v>0</v>
      </c>
      <c r="ES25" s="19">
        <f>SUMIFS(Table16[Team 2 Goals],Table16[Team 2],$BC25,Table16[Team 1],ES$3)+SUMIFS(Table16[Team 1 Goals],Table16[Team 1],$BC25,Table16[Team 2],ES$3)</f>
        <v>0</v>
      </c>
      <c r="ET25" s="19">
        <f>SUMIFS(Table16[Team 2 Goals],Table16[Team 2],$BC25,Table16[Team 1],ET$3)+SUMIFS(Table16[Team 1 Goals],Table16[Team 1],$BC25,Table16[Team 2],ET$3)</f>
        <v>0</v>
      </c>
      <c r="EU25" s="19">
        <f>SUMIFS(Table16[Team 2 Goals],Table16[Team 2],$BC25,Table16[Team 1],EU$3)+SUMIFS(Table16[Team 1 Goals],Table16[Team 1],$BC25,Table16[Team 2],EU$3)</f>
        <v>0</v>
      </c>
      <c r="EV25" s="19">
        <f>SUMIFS(Table16[Team 2 Goals],Table16[Team 2],$BC25,Table16[Team 1],EV$3)+SUMIFS(Table16[Team 1 Goals],Table16[Team 1],$BC25,Table16[Team 2],EV$3)</f>
        <v>0</v>
      </c>
      <c r="EW25" s="19">
        <f>SUMIFS(Table16[Team 2 Goals],Table16[Team 2],$BC25,Table16[Team 1],EW$3)+SUMIFS(Table16[Team 1 Goals],Table16[Team 1],$BC25,Table16[Team 2],EW$3)</f>
        <v>0</v>
      </c>
      <c r="EX25" s="19">
        <f>SUMIFS(Table16[Team 2 Goals],Table16[Team 2],$BC25,Table16[Team 1],EX$3)+SUMIFS(Table16[Team 1 Goals],Table16[Team 1],$BC25,Table16[Team 2],EX$3)</f>
        <v>0</v>
      </c>
      <c r="EY25" s="19">
        <f>SUMIFS(Table16[Team 2 Goals],Table16[Team 2],$BC25,Table16[Team 1],EY$3)+SUMIFS(Table16[Team 1 Goals],Table16[Team 1],$BC25,Table16[Team 2],EY$3)</f>
        <v>0</v>
      </c>
      <c r="FA25" s="72"/>
      <c r="FB25" s="72"/>
    </row>
    <row r="26" spans="1:160" s="17" customFormat="1" ht="30" customHeight="1" x14ac:dyDescent="0.25">
      <c r="A26" s="70"/>
      <c r="B26" s="5">
        <v>23</v>
      </c>
      <c r="C26" s="5" t="s">
        <v>22</v>
      </c>
      <c r="D26" s="28">
        <v>44891</v>
      </c>
      <c r="E26" s="5" t="s">
        <v>9</v>
      </c>
      <c r="F26" s="29">
        <v>0.79166666666666663</v>
      </c>
      <c r="G26" s="30">
        <f t="shared" si="0"/>
        <v>44891.333333333328</v>
      </c>
      <c r="H26" s="5" t="s">
        <v>36</v>
      </c>
      <c r="I26" s="67"/>
      <c r="J26" s="5" t="str">
        <f>IF(Table16[[#This Row],[SCORE]]="","",IF(O26=P26,"Draw",IF(O26&gt;P26,K26,L26)))</f>
        <v/>
      </c>
      <c r="K26" s="17" t="str">
        <f>IF(Table16[[#This Row],[TEAMS]]="","",LEFT(H26,FIND(" -",H26,1)-1))</f>
        <v>France</v>
      </c>
      <c r="L26" s="17" t="str">
        <f>IF(Table16[[#This Row],[TEAMS]]="","",MID(H26,FIND("-",H26,1)+2,LEN(H26)-FIND("-",H26,1)+2))</f>
        <v>Denmark</v>
      </c>
      <c r="M26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26" s="17" t="str">
        <f>IF(Table16[[#This Row],[Winner]]=Table16[[#This Row],[Team 1]],Table16[[#This Row],[Team 2]],IF(Table16[[#This Row],[Winner]]=Table16[[#This Row],[Team 2]],Table16[[#This Row],[Team 1]],""))</f>
        <v/>
      </c>
      <c r="O26" s="17" t="str">
        <f>IF(Table16[[#This Row],[SCORE]]="","",LEFT(I26,FIND(":",I26,1)-1)*1)</f>
        <v/>
      </c>
      <c r="P26" s="17" t="str">
        <f>IF(Table16[[#This Row],[SCORE]]="","",MID(I26,FIND(":",I26,1)+1,LEN(I26)-FIND(":",I26,1)+1)*1)</f>
        <v/>
      </c>
      <c r="Q26" s="17" t="str">
        <f>IF(OR(Table16[[#This Row],[Team 1 Goals]]="",Table16[[#This Row],[Team 2 Goals]]=""),"",Table16[[#This Row],[Team 1 Goals]]-Table16[[#This Row],[Team 2 Goals]])</f>
        <v/>
      </c>
      <c r="R26" s="17" t="str">
        <f>IF(OR(Table16[[#This Row],[Team 1 Goals]]="",Table16[[#This Row],[Team 2 Goals]]=""),"",Table16[[#This Row],[Team 2 Goals]]-Table16[[#This Row],[Team 1 Goals]])</f>
        <v/>
      </c>
      <c r="S26" s="17" t="str">
        <f>IF(Table16[[#This Row],[SCORE]]="","",IF(Table16[[#This Row],[WINNER / RESULT]]="Draw",1,IF(Table16[[#This Row],[WINNER / RESULT]]=Table16[[#This Row],[Team 1]],3,0)))</f>
        <v/>
      </c>
      <c r="T26" s="17" t="str">
        <f>IF(Table16[[#This Row],[SCORE]]="","",IF(Table16[[#This Row],[WINNER / RESULT]]="Draw",1,IF(Table16[[#This Row],[WINNER / RESULT]]=Table16[[#This Row],[Team 2]],3,0)))</f>
        <v/>
      </c>
      <c r="Z26" s="4" t="s">
        <v>22</v>
      </c>
      <c r="AA26" s="48">
        <v>3</v>
      </c>
      <c r="AB26" s="49" t="str">
        <f ca="1">IFERROR(INDEX(AJ:AJ,MATCH("3"&amp;Z26,AT:AT,0),1),"")</f>
        <v>France</v>
      </c>
      <c r="AC26" s="49" t="str">
        <f ca="1">IF(AB26="","",VLOOKUP(AB26,AJ:AO,2,FALSE)&amp;"-"&amp;VLOOKUP(AB26,AJ:AO,3,FALSE)&amp;"-"&amp;VLOOKUP(AB26,AJ:AO,4,FALSE))</f>
        <v>0-0-0</v>
      </c>
      <c r="AD26" s="49">
        <f ca="1">IF(AB26="","",VLOOKUP(AB26,AJ:AQ,8,FALSE))</f>
        <v>0</v>
      </c>
      <c r="AE26" s="50">
        <f ca="1">IF(AB26="","",VLOOKUP(AB26,AJ:AT,5,FALSE))</f>
        <v>0</v>
      </c>
      <c r="AI26" s="17" t="s">
        <v>70</v>
      </c>
      <c r="AJ26" s="17" t="s">
        <v>102</v>
      </c>
      <c r="AK26" s="17">
        <f>COUNTIF(Table16[Winner],AJ26)</f>
        <v>0</v>
      </c>
      <c r="AL26" s="17">
        <f>COUNTIFS(Table16[Team 2],AJ26,Table16[WINNER / RESULT],"Draw")+COUNTIFS(Table16[Team 1],AJ26,Table16[WINNER / RESULT],"Draw")</f>
        <v>0</v>
      </c>
      <c r="AM26" s="17">
        <f>COUNTIF(Table16[Loser],AJ26)</f>
        <v>0</v>
      </c>
      <c r="AN26" s="17">
        <f>AL26+(3*AK26)</f>
        <v>0</v>
      </c>
      <c r="AO26" s="17">
        <f>SUMIFS(Table16[Team 1 Goals],Table16[Team 1],AJ26)+SUMIFS(Table16[Team 2 Goals],Table16[Team 2],AJ26)</f>
        <v>0</v>
      </c>
      <c r="AP26" s="17">
        <f>SUMIFS(Table16[Team 2 Goals],Table16[Team 1],AJ26)+SUMIFS(Table16[Team 1 Goals],Table16[Team 2],AJ26)</f>
        <v>0</v>
      </c>
      <c r="AQ26" s="17">
        <f>AO26-AP26</f>
        <v>0</v>
      </c>
      <c r="AR26" s="17">
        <f ca="1">RANK(BA26,$BA$24:$BA$27,1)</f>
        <v>3</v>
      </c>
      <c r="AS26" s="17" t="str">
        <f t="shared" si="1"/>
        <v/>
      </c>
      <c r="AT26" s="17" t="str">
        <f ca="1">IF(AS26="",AR26&amp;AI26,AS26&amp;AI26)</f>
        <v>3E</v>
      </c>
      <c r="AU26" s="17">
        <f>RANK(AN26,AN24:AN27)+(RANK(AQ26,AQ24:AQ27)/10)+(RANK(AO26,AO24:AO27)/100)</f>
        <v>1.1100000000000001</v>
      </c>
      <c r="AV26" s="17">
        <f>RANK(AU26,$AU$24:$AU$27,1)</f>
        <v>1</v>
      </c>
      <c r="AW26" s="17" cm="1">
        <f t="array" aca="1" ref="AW26" ca="1">SUMPRODUCT((OFFSET($BD$3:$CI$3,MATCH($AJ26,$BC$4:$BC$35,0),0))*((IF($AV24=$AV26,$BD$3:$CI$3=$AJ24,0))+(IF($AV27=$AV26,$BD$3:$CI$3=$AJ27,0))+(IF($AV25=$AV26,$BD$3:$CI$3=$AJ25,0))))</f>
        <v>0</v>
      </c>
      <c r="AX26" s="17" cm="1">
        <f t="array" aca="1" ref="AX26" ca="1">SUMPRODUCT((OFFSET($CL$3:$DQ$3,MATCH($AJ26,$CK$4:$CK$35,0),0))*((IF($AV24=$AV26,$CL$3:$DQ$3=$AJ24,0))+(IF($AV27=$AV26,$CL$3:$DQ$3=$AJ27,0))+(IF($AV25=$AV26,$CL$3:$DQ$3=$AJ25,0))))</f>
        <v>0</v>
      </c>
      <c r="AY26" s="17" cm="1">
        <f t="array" aca="1" ref="AY26" ca="1">SUMPRODUCT((OFFSET($DT$3:$EY$3,MATCH($AJ26,$DS$4:$DS$35,0),0))*((IF($AV24=$AV26,$DT$3:$EY$3=$AJ24,0))+(IF($AV27=$AV26,$DT$3:$EY$3=$AJ27,0))+(IF($AV25=$AV26,$DT$3:$EY$3=$AJ25,0))))</f>
        <v>0</v>
      </c>
      <c r="AZ26" s="17">
        <f ca="1">(AW26/1000)+(AX26/10000)+(AY26/100000)+(ROW(AY25)/10000000)</f>
        <v>2.5000000000000002E-6</v>
      </c>
      <c r="BA26" s="17">
        <f ca="1">+AU26-AZ26</f>
        <v>1.1099975000000002</v>
      </c>
      <c r="BC26" s="17" t="s">
        <v>63</v>
      </c>
      <c r="BD26" s="19">
        <f>SUMIFS(Table16[Team 2 Points],Table16[Team 2],$BC26,Table16[Team 1],BD$3)+SUMIFS(Table16[Team 1 Points],Table16[Team 1],$BC26,Table16[Team 2],BD$3)</f>
        <v>0</v>
      </c>
      <c r="BE26" s="19">
        <f>SUMIFS(Table16[Team 2 Points],Table16[Team 2],$BC26,Table16[Team 1],BE$3)+SUMIFS(Table16[Team 1 Points],Table16[Team 1],$BC26,Table16[Team 2],BE$3)</f>
        <v>0</v>
      </c>
      <c r="BF26" s="19">
        <f>SUMIFS(Table16[Team 2 Points],Table16[Team 2],$BC26,Table16[Team 1],BF$3)+SUMIFS(Table16[Team 1 Points],Table16[Team 1],$BC26,Table16[Team 2],BF$3)</f>
        <v>0</v>
      </c>
      <c r="BG26" s="19">
        <f>SUMIFS(Table16[Team 2 Points],Table16[Team 2],$BC26,Table16[Team 1],BG$3)+SUMIFS(Table16[Team 1 Points],Table16[Team 1],$BC26,Table16[Team 2],BG$3)</f>
        <v>0</v>
      </c>
      <c r="BH26" s="19">
        <f>SUMIFS(Table16[Team 2 Points],Table16[Team 2],$BC26,Table16[Team 1],BH$3)+SUMIFS(Table16[Team 1 Points],Table16[Team 1],$BC26,Table16[Team 2],BH$3)</f>
        <v>0</v>
      </c>
      <c r="BI26" s="19">
        <f>SUMIFS(Table16[Team 2 Points],Table16[Team 2],$BC26,Table16[Team 1],BI$3)+SUMIFS(Table16[Team 1 Points],Table16[Team 1],$BC26,Table16[Team 2],BI$3)</f>
        <v>0</v>
      </c>
      <c r="BJ26" s="19">
        <f>SUMIFS(Table16[Team 2 Points],Table16[Team 2],$BC26,Table16[Team 1],BJ$3)+SUMIFS(Table16[Team 1 Points],Table16[Team 1],$BC26,Table16[Team 2],BJ$3)</f>
        <v>0</v>
      </c>
      <c r="BK26" s="19">
        <f>SUMIFS(Table16[Team 2 Points],Table16[Team 2],$BC26,Table16[Team 1],BK$3)+SUMIFS(Table16[Team 1 Points],Table16[Team 1],$BC26,Table16[Team 2],BK$3)</f>
        <v>0</v>
      </c>
      <c r="BL26" s="19">
        <f>SUMIFS(Table16[Team 2 Points],Table16[Team 2],$BC26,Table16[Team 1],BL$3)+SUMIFS(Table16[Team 1 Points],Table16[Team 1],$BC26,Table16[Team 2],BL$3)</f>
        <v>0</v>
      </c>
      <c r="BM26" s="19">
        <f>SUMIFS(Table16[Team 2 Points],Table16[Team 2],$BC26,Table16[Team 1],BM$3)+SUMIFS(Table16[Team 1 Points],Table16[Team 1],$BC26,Table16[Team 2],BM$3)</f>
        <v>0</v>
      </c>
      <c r="BN26" s="19">
        <f>SUMIFS(Table16[Team 2 Points],Table16[Team 2],$BC26,Table16[Team 1],BN$3)+SUMIFS(Table16[Team 1 Points],Table16[Team 1],$BC26,Table16[Team 2],BN$3)</f>
        <v>0</v>
      </c>
      <c r="BO26" s="19">
        <f>SUMIFS(Table16[Team 2 Points],Table16[Team 2],$BC26,Table16[Team 1],BO$3)+SUMIFS(Table16[Team 1 Points],Table16[Team 1],$BC26,Table16[Team 2],BO$3)</f>
        <v>0</v>
      </c>
      <c r="BP26" s="19">
        <f>SUMIFS(Table16[Team 2 Points],Table16[Team 2],$BC26,Table16[Team 1],BP$3)+SUMIFS(Table16[Team 1 Points],Table16[Team 1],$BC26,Table16[Team 2],BP$3)</f>
        <v>0</v>
      </c>
      <c r="BQ26" s="19">
        <f>SUMIFS(Table16[Team 2 Points],Table16[Team 2],$BC26,Table16[Team 1],BQ$3)+SUMIFS(Table16[Team 1 Points],Table16[Team 1],$BC26,Table16[Team 2],BQ$3)</f>
        <v>0</v>
      </c>
      <c r="BR26" s="19">
        <f>SUMIFS(Table16[Team 2 Points],Table16[Team 2],$BC26,Table16[Team 1],BR$3)+SUMIFS(Table16[Team 1 Points],Table16[Team 1],$BC26,Table16[Team 2],BR$3)</f>
        <v>0</v>
      </c>
      <c r="BS26" s="19">
        <f>SUMIFS(Table16[Team 2 Points],Table16[Team 2],$BC26,Table16[Team 1],BS$3)+SUMIFS(Table16[Team 1 Points],Table16[Team 1],$BC26,Table16[Team 2],BS$3)</f>
        <v>0</v>
      </c>
      <c r="BT26" s="19">
        <f>SUMIFS(Table16[Team 2 Points],Table16[Team 2],$BC26,Table16[Team 1],BT$3)+SUMIFS(Table16[Team 1 Points],Table16[Team 1],$BC26,Table16[Team 2],BT$3)</f>
        <v>0</v>
      </c>
      <c r="BU26" s="19">
        <f>SUMIFS(Table16[Team 2 Points],Table16[Team 2],$BC26,Table16[Team 1],BU$3)+SUMIFS(Table16[Team 1 Points],Table16[Team 1],$BC26,Table16[Team 2],BU$3)</f>
        <v>0</v>
      </c>
      <c r="BV26" s="19">
        <f>SUMIFS(Table16[Team 2 Points],Table16[Team 2],$BC26,Table16[Team 1],BV$3)+SUMIFS(Table16[Team 1 Points],Table16[Team 1],$BC26,Table16[Team 2],BV$3)</f>
        <v>0</v>
      </c>
      <c r="BW26" s="19">
        <f>SUMIFS(Table16[Team 2 Points],Table16[Team 2],$BC26,Table16[Team 1],BW$3)+SUMIFS(Table16[Team 1 Points],Table16[Team 1],$BC26,Table16[Team 2],BW$3)</f>
        <v>0</v>
      </c>
      <c r="BX26" s="19">
        <f>SUMIFS(Table16[Team 2 Points],Table16[Team 2],$BC26,Table16[Team 1],BX$3)+SUMIFS(Table16[Team 1 Points],Table16[Team 1],$BC26,Table16[Team 2],BX$3)</f>
        <v>0</v>
      </c>
      <c r="BY26" s="19">
        <f>SUMIFS(Table16[Team 2 Points],Table16[Team 2],$BC26,Table16[Team 1],BY$3)+SUMIFS(Table16[Team 1 Points],Table16[Team 1],$BC26,Table16[Team 2],BY$3)</f>
        <v>0</v>
      </c>
      <c r="BZ26" s="19">
        <f>SUMIFS(Table16[Team 2 Points],Table16[Team 2],$BC26,Table16[Team 1],BZ$3)+SUMIFS(Table16[Team 1 Points],Table16[Team 1],$BC26,Table16[Team 2],BZ$3)</f>
        <v>0</v>
      </c>
      <c r="CA26" s="19">
        <f>SUMIFS(Table16[Team 2 Points],Table16[Team 2],$BC26,Table16[Team 1],CA$3)+SUMIFS(Table16[Team 1 Points],Table16[Team 1],$BC26,Table16[Team 2],CA$3)</f>
        <v>0</v>
      </c>
      <c r="CB26" s="19">
        <f>SUMIFS(Table16[Team 2 Points],Table16[Team 2],$BC26,Table16[Team 1],CB$3)+SUMIFS(Table16[Team 1 Points],Table16[Team 1],$BC26,Table16[Team 2],CB$3)</f>
        <v>0</v>
      </c>
      <c r="CC26" s="19">
        <f>SUMIFS(Table16[Team 2 Points],Table16[Team 2],$BC26,Table16[Team 1],CC$3)+SUMIFS(Table16[Team 1 Points],Table16[Team 1],$BC26,Table16[Team 2],CC$3)</f>
        <v>0</v>
      </c>
      <c r="CD26" s="19">
        <f>SUMIFS(Table16[Team 2 Points],Table16[Team 2],$BC26,Table16[Team 1],CD$3)+SUMIFS(Table16[Team 1 Points],Table16[Team 1],$BC26,Table16[Team 2],CD$3)</f>
        <v>0</v>
      </c>
      <c r="CE26" s="19">
        <f>SUMIFS(Table16[Team 2 Points],Table16[Team 2],$BC26,Table16[Team 1],CE$3)+SUMIFS(Table16[Team 1 Points],Table16[Team 1],$BC26,Table16[Team 2],CE$3)</f>
        <v>0</v>
      </c>
      <c r="CF26" s="19">
        <f>SUMIFS(Table16[Team 2 Points],Table16[Team 2],$BC26,Table16[Team 1],CF$3)+SUMIFS(Table16[Team 1 Points],Table16[Team 1],$BC26,Table16[Team 2],CF$3)</f>
        <v>0</v>
      </c>
      <c r="CG26" s="19">
        <f>SUMIFS(Table16[Team 2 Points],Table16[Team 2],$BC26,Table16[Team 1],CG$3)+SUMIFS(Table16[Team 1 Points],Table16[Team 1],$BC26,Table16[Team 2],CG$3)</f>
        <v>0</v>
      </c>
      <c r="CH26" s="19">
        <f>SUMIFS(Table16[Team 2 Points],Table16[Team 2],$BC26,Table16[Team 1],CH$3)+SUMIFS(Table16[Team 1 Points],Table16[Team 1],$BC26,Table16[Team 2],CH$3)</f>
        <v>0</v>
      </c>
      <c r="CI26" s="19">
        <f>SUMIFS(Table16[Team 2 Points],Table16[Team 2],$BC26,Table16[Team 1],CI$3)+SUMIFS(Table16[Team 1 Points],Table16[Team 1],$BC26,Table16[Team 2],CI$3)</f>
        <v>0</v>
      </c>
      <c r="CK26" s="17" t="s">
        <v>63</v>
      </c>
      <c r="CL26" s="19">
        <f>SUMIFS(Table16[Team 2 GD],Table16[Team 2],$BC26,Table16[Team 1],CL$3)+SUMIFS(Table16[Team 1 GD],Table16[Team 1],$BC26,Table16[Team 2],CL$3)</f>
        <v>0</v>
      </c>
      <c r="CM26" s="19">
        <f>SUMIFS(Table16[Team 2 GD],Table16[Team 2],$BC26,Table16[Team 1],CM$3)+SUMIFS(Table16[Team 1 GD],Table16[Team 1],$BC26,Table16[Team 2],CM$3)</f>
        <v>0</v>
      </c>
      <c r="CN26" s="19">
        <f>SUMIFS(Table16[Team 2 GD],Table16[Team 2],$BC26,Table16[Team 1],CN$3)+SUMIFS(Table16[Team 1 GD],Table16[Team 1],$BC26,Table16[Team 2],CN$3)</f>
        <v>0</v>
      </c>
      <c r="CO26" s="19">
        <f>SUMIFS(Table16[Team 2 GD],Table16[Team 2],$BC26,Table16[Team 1],CO$3)+SUMIFS(Table16[Team 1 GD],Table16[Team 1],$BC26,Table16[Team 2],CO$3)</f>
        <v>0</v>
      </c>
      <c r="CP26" s="19">
        <f>SUMIFS(Table16[Team 2 GD],Table16[Team 2],$BC26,Table16[Team 1],CP$3)+SUMIFS(Table16[Team 1 GD],Table16[Team 1],$BC26,Table16[Team 2],CP$3)</f>
        <v>0</v>
      </c>
      <c r="CQ26" s="19">
        <f>SUMIFS(Table16[Team 2 GD],Table16[Team 2],$BC26,Table16[Team 1],CQ$3)+SUMIFS(Table16[Team 1 GD],Table16[Team 1],$BC26,Table16[Team 2],CQ$3)</f>
        <v>0</v>
      </c>
      <c r="CR26" s="19">
        <f>SUMIFS(Table16[Team 2 GD],Table16[Team 2],$BC26,Table16[Team 1],CR$3)+SUMIFS(Table16[Team 1 GD],Table16[Team 1],$BC26,Table16[Team 2],CR$3)</f>
        <v>0</v>
      </c>
      <c r="CS26" s="19">
        <f>SUMIFS(Table16[Team 2 GD],Table16[Team 2],$BC26,Table16[Team 1],CS$3)+SUMIFS(Table16[Team 1 GD],Table16[Team 1],$BC26,Table16[Team 2],CS$3)</f>
        <v>0</v>
      </c>
      <c r="CT26" s="19">
        <f>SUMIFS(Table16[Team 2 GD],Table16[Team 2],$BC26,Table16[Team 1],CT$3)+SUMIFS(Table16[Team 1 GD],Table16[Team 1],$BC26,Table16[Team 2],CT$3)</f>
        <v>0</v>
      </c>
      <c r="CU26" s="19">
        <f>SUMIFS(Table16[Team 2 GD],Table16[Team 2],$BC26,Table16[Team 1],CU$3)+SUMIFS(Table16[Team 1 GD],Table16[Team 1],$BC26,Table16[Team 2],CU$3)</f>
        <v>0</v>
      </c>
      <c r="CV26" s="19">
        <f>SUMIFS(Table16[Team 2 GD],Table16[Team 2],$BC26,Table16[Team 1],CV$3)+SUMIFS(Table16[Team 1 GD],Table16[Team 1],$BC26,Table16[Team 2],CV$3)</f>
        <v>0</v>
      </c>
      <c r="CW26" s="19">
        <f>SUMIFS(Table16[Team 2 GD],Table16[Team 2],$BC26,Table16[Team 1],CW$3)+SUMIFS(Table16[Team 1 GD],Table16[Team 1],$BC26,Table16[Team 2],CW$3)</f>
        <v>0</v>
      </c>
      <c r="CX26" s="19">
        <f>SUMIFS(Table16[Team 2 GD],Table16[Team 2],$BC26,Table16[Team 1],CX$3)+SUMIFS(Table16[Team 1 GD],Table16[Team 1],$BC26,Table16[Team 2],CX$3)</f>
        <v>0</v>
      </c>
      <c r="CY26" s="19">
        <f>SUMIFS(Table16[Team 2 GD],Table16[Team 2],$BC26,Table16[Team 1],CY$3)+SUMIFS(Table16[Team 1 GD],Table16[Team 1],$BC26,Table16[Team 2],CY$3)</f>
        <v>0</v>
      </c>
      <c r="CZ26" s="19">
        <f>SUMIFS(Table16[Team 2 GD],Table16[Team 2],$BC26,Table16[Team 1],CZ$3)+SUMIFS(Table16[Team 1 GD],Table16[Team 1],$BC26,Table16[Team 2],CZ$3)</f>
        <v>0</v>
      </c>
      <c r="DA26" s="19">
        <f>SUMIFS(Table16[Team 2 GD],Table16[Team 2],$BC26,Table16[Team 1],DA$3)+SUMIFS(Table16[Team 1 GD],Table16[Team 1],$BC26,Table16[Team 2],DA$3)</f>
        <v>0</v>
      </c>
      <c r="DB26" s="19">
        <f>SUMIFS(Table16[Team 2 GD],Table16[Team 2],$BC26,Table16[Team 1],DB$3)+SUMIFS(Table16[Team 1 GD],Table16[Team 1],$BC26,Table16[Team 2],DB$3)</f>
        <v>0</v>
      </c>
      <c r="DC26" s="19">
        <f>SUMIFS(Table16[Team 2 GD],Table16[Team 2],$BC26,Table16[Team 1],DC$3)+SUMIFS(Table16[Team 1 GD],Table16[Team 1],$BC26,Table16[Team 2],DC$3)</f>
        <v>0</v>
      </c>
      <c r="DD26" s="19">
        <f>SUMIFS(Table16[Team 2 GD],Table16[Team 2],$BC26,Table16[Team 1],DD$3)+SUMIFS(Table16[Team 1 GD],Table16[Team 1],$BC26,Table16[Team 2],DD$3)</f>
        <v>0</v>
      </c>
      <c r="DE26" s="19">
        <f>SUMIFS(Table16[Team 2 GD],Table16[Team 2],$BC26,Table16[Team 1],DE$3)+SUMIFS(Table16[Team 1 GD],Table16[Team 1],$BC26,Table16[Team 2],DE$3)</f>
        <v>0</v>
      </c>
      <c r="DF26" s="19">
        <f>SUMIFS(Table16[Team 2 GD],Table16[Team 2],$BC26,Table16[Team 1],DF$3)+SUMIFS(Table16[Team 1 GD],Table16[Team 1],$BC26,Table16[Team 2],DF$3)</f>
        <v>0</v>
      </c>
      <c r="DG26" s="19">
        <f>SUMIFS(Table16[Team 2 GD],Table16[Team 2],$BC26,Table16[Team 1],DG$3)+SUMIFS(Table16[Team 1 GD],Table16[Team 1],$BC26,Table16[Team 2],DG$3)</f>
        <v>0</v>
      </c>
      <c r="DH26" s="19">
        <f>SUMIFS(Table16[Team 2 GD],Table16[Team 2],$BC26,Table16[Team 1],DH$3)+SUMIFS(Table16[Team 1 GD],Table16[Team 1],$BC26,Table16[Team 2],DH$3)</f>
        <v>0</v>
      </c>
      <c r="DI26" s="19">
        <f>SUMIFS(Table16[Team 2 GD],Table16[Team 2],$BC26,Table16[Team 1],DI$3)+SUMIFS(Table16[Team 1 GD],Table16[Team 1],$BC26,Table16[Team 2],DI$3)</f>
        <v>0</v>
      </c>
      <c r="DJ26" s="19">
        <f>SUMIFS(Table16[Team 2 GD],Table16[Team 2],$BC26,Table16[Team 1],DJ$3)+SUMIFS(Table16[Team 1 GD],Table16[Team 1],$BC26,Table16[Team 2],DJ$3)</f>
        <v>0</v>
      </c>
      <c r="DK26" s="19">
        <f>SUMIFS(Table16[Team 2 GD],Table16[Team 2],$BC26,Table16[Team 1],DK$3)+SUMIFS(Table16[Team 1 GD],Table16[Team 1],$BC26,Table16[Team 2],DK$3)</f>
        <v>0</v>
      </c>
      <c r="DL26" s="19">
        <f>SUMIFS(Table16[Team 2 GD],Table16[Team 2],$BC26,Table16[Team 1],DL$3)+SUMIFS(Table16[Team 1 GD],Table16[Team 1],$BC26,Table16[Team 2],DL$3)</f>
        <v>0</v>
      </c>
      <c r="DM26" s="19">
        <f>SUMIFS(Table16[Team 2 GD],Table16[Team 2],$BC26,Table16[Team 1],DM$3)+SUMIFS(Table16[Team 1 GD],Table16[Team 1],$BC26,Table16[Team 2],DM$3)</f>
        <v>0</v>
      </c>
      <c r="DN26" s="19">
        <f>SUMIFS(Table16[Team 2 GD],Table16[Team 2],$BC26,Table16[Team 1],DN$3)+SUMIFS(Table16[Team 1 GD],Table16[Team 1],$BC26,Table16[Team 2],DN$3)</f>
        <v>0</v>
      </c>
      <c r="DO26" s="19">
        <f>SUMIFS(Table16[Team 2 GD],Table16[Team 2],$BC26,Table16[Team 1],DO$3)+SUMIFS(Table16[Team 1 GD],Table16[Team 1],$BC26,Table16[Team 2],DO$3)</f>
        <v>0</v>
      </c>
      <c r="DP26" s="19">
        <f>SUMIFS(Table16[Team 2 GD],Table16[Team 2],$BC26,Table16[Team 1],DP$3)+SUMIFS(Table16[Team 1 GD],Table16[Team 1],$BC26,Table16[Team 2],DP$3)</f>
        <v>0</v>
      </c>
      <c r="DQ26" s="19">
        <f>SUMIFS(Table16[Team 2 GD],Table16[Team 2],$BC26,Table16[Team 1],DQ$3)+SUMIFS(Table16[Team 1 GD],Table16[Team 1],$BC26,Table16[Team 2],DQ$3)</f>
        <v>0</v>
      </c>
      <c r="DS26" s="17" t="s">
        <v>63</v>
      </c>
      <c r="DT26" s="19">
        <f>SUMIFS(Table16[Team 2 Goals],Table16[Team 2],$BC26,Table16[Team 1],DT$3)+SUMIFS(Table16[Team 1 Goals],Table16[Team 1],$BC26,Table16[Team 2],DT$3)</f>
        <v>0</v>
      </c>
      <c r="DU26" s="19">
        <f>SUMIFS(Table16[Team 2 Goals],Table16[Team 2],$BC26,Table16[Team 1],DU$3)+SUMIFS(Table16[Team 1 Goals],Table16[Team 1],$BC26,Table16[Team 2],DU$3)</f>
        <v>0</v>
      </c>
      <c r="DV26" s="19">
        <f>SUMIFS(Table16[Team 2 Goals],Table16[Team 2],$BC26,Table16[Team 1],DV$3)+SUMIFS(Table16[Team 1 Goals],Table16[Team 1],$BC26,Table16[Team 2],DV$3)</f>
        <v>0</v>
      </c>
      <c r="DW26" s="19">
        <f>SUMIFS(Table16[Team 2 Goals],Table16[Team 2],$BC26,Table16[Team 1],DW$3)+SUMIFS(Table16[Team 1 Goals],Table16[Team 1],$BC26,Table16[Team 2],DW$3)</f>
        <v>0</v>
      </c>
      <c r="DX26" s="19">
        <f>SUMIFS(Table16[Team 2 Goals],Table16[Team 2],$BC26,Table16[Team 1],DX$3)+SUMIFS(Table16[Team 1 Goals],Table16[Team 1],$BC26,Table16[Team 2],DX$3)</f>
        <v>0</v>
      </c>
      <c r="DY26" s="19">
        <f>SUMIFS(Table16[Team 2 Goals],Table16[Team 2],$BC26,Table16[Team 1],DY$3)+SUMIFS(Table16[Team 1 Goals],Table16[Team 1],$BC26,Table16[Team 2],DY$3)</f>
        <v>0</v>
      </c>
      <c r="DZ26" s="19">
        <f>SUMIFS(Table16[Team 2 Goals],Table16[Team 2],$BC26,Table16[Team 1],DZ$3)+SUMIFS(Table16[Team 1 Goals],Table16[Team 1],$BC26,Table16[Team 2],DZ$3)</f>
        <v>0</v>
      </c>
      <c r="EA26" s="19">
        <f>SUMIFS(Table16[Team 2 Goals],Table16[Team 2],$BC26,Table16[Team 1],EA$3)+SUMIFS(Table16[Team 1 Goals],Table16[Team 1],$BC26,Table16[Team 2],EA$3)</f>
        <v>0</v>
      </c>
      <c r="EB26" s="19">
        <f>SUMIFS(Table16[Team 2 Goals],Table16[Team 2],$BC26,Table16[Team 1],EB$3)+SUMIFS(Table16[Team 1 Goals],Table16[Team 1],$BC26,Table16[Team 2],EB$3)</f>
        <v>0</v>
      </c>
      <c r="EC26" s="19">
        <f>SUMIFS(Table16[Team 2 Goals],Table16[Team 2],$BC26,Table16[Team 1],EC$3)+SUMIFS(Table16[Team 1 Goals],Table16[Team 1],$BC26,Table16[Team 2],EC$3)</f>
        <v>0</v>
      </c>
      <c r="ED26" s="19">
        <f>SUMIFS(Table16[Team 2 Goals],Table16[Team 2],$BC26,Table16[Team 1],ED$3)+SUMIFS(Table16[Team 1 Goals],Table16[Team 1],$BC26,Table16[Team 2],ED$3)</f>
        <v>0</v>
      </c>
      <c r="EE26" s="19">
        <f>SUMIFS(Table16[Team 2 Goals],Table16[Team 2],$BC26,Table16[Team 1],EE$3)+SUMIFS(Table16[Team 1 Goals],Table16[Team 1],$BC26,Table16[Team 2],EE$3)</f>
        <v>0</v>
      </c>
      <c r="EF26" s="19">
        <f>SUMIFS(Table16[Team 2 Goals],Table16[Team 2],$BC26,Table16[Team 1],EF$3)+SUMIFS(Table16[Team 1 Goals],Table16[Team 1],$BC26,Table16[Team 2],EF$3)</f>
        <v>0</v>
      </c>
      <c r="EG26" s="19">
        <f>SUMIFS(Table16[Team 2 Goals],Table16[Team 2],$BC26,Table16[Team 1],EG$3)+SUMIFS(Table16[Team 1 Goals],Table16[Team 1],$BC26,Table16[Team 2],EG$3)</f>
        <v>0</v>
      </c>
      <c r="EH26" s="19">
        <f>SUMIFS(Table16[Team 2 Goals],Table16[Team 2],$BC26,Table16[Team 1],EH$3)+SUMIFS(Table16[Team 1 Goals],Table16[Team 1],$BC26,Table16[Team 2],EH$3)</f>
        <v>0</v>
      </c>
      <c r="EI26" s="19">
        <f>SUMIFS(Table16[Team 2 Goals],Table16[Team 2],$BC26,Table16[Team 1],EI$3)+SUMIFS(Table16[Team 1 Goals],Table16[Team 1],$BC26,Table16[Team 2],EI$3)</f>
        <v>0</v>
      </c>
      <c r="EJ26" s="19">
        <f>SUMIFS(Table16[Team 2 Goals],Table16[Team 2],$BC26,Table16[Team 1],EJ$3)+SUMIFS(Table16[Team 1 Goals],Table16[Team 1],$BC26,Table16[Team 2],EJ$3)</f>
        <v>0</v>
      </c>
      <c r="EK26" s="19">
        <f>SUMIFS(Table16[Team 2 Goals],Table16[Team 2],$BC26,Table16[Team 1],EK$3)+SUMIFS(Table16[Team 1 Goals],Table16[Team 1],$BC26,Table16[Team 2],EK$3)</f>
        <v>0</v>
      </c>
      <c r="EL26" s="19">
        <f>SUMIFS(Table16[Team 2 Goals],Table16[Team 2],$BC26,Table16[Team 1],EL$3)+SUMIFS(Table16[Team 1 Goals],Table16[Team 1],$BC26,Table16[Team 2],EL$3)</f>
        <v>0</v>
      </c>
      <c r="EM26" s="19">
        <f>SUMIFS(Table16[Team 2 Goals],Table16[Team 2],$BC26,Table16[Team 1],EM$3)+SUMIFS(Table16[Team 1 Goals],Table16[Team 1],$BC26,Table16[Team 2],EM$3)</f>
        <v>0</v>
      </c>
      <c r="EN26" s="19">
        <f>SUMIFS(Table16[Team 2 Goals],Table16[Team 2],$BC26,Table16[Team 1],EN$3)+SUMIFS(Table16[Team 1 Goals],Table16[Team 1],$BC26,Table16[Team 2],EN$3)</f>
        <v>0</v>
      </c>
      <c r="EO26" s="19">
        <f>SUMIFS(Table16[Team 2 Goals],Table16[Team 2],$BC26,Table16[Team 1],EO$3)+SUMIFS(Table16[Team 1 Goals],Table16[Team 1],$BC26,Table16[Team 2],EO$3)</f>
        <v>0</v>
      </c>
      <c r="EP26" s="19">
        <f>SUMIFS(Table16[Team 2 Goals],Table16[Team 2],$BC26,Table16[Team 1],EP$3)+SUMIFS(Table16[Team 1 Goals],Table16[Team 1],$BC26,Table16[Team 2],EP$3)</f>
        <v>0</v>
      </c>
      <c r="EQ26" s="19">
        <f>SUMIFS(Table16[Team 2 Goals],Table16[Team 2],$BC26,Table16[Team 1],EQ$3)+SUMIFS(Table16[Team 1 Goals],Table16[Team 1],$BC26,Table16[Team 2],EQ$3)</f>
        <v>0</v>
      </c>
      <c r="ER26" s="19">
        <f>SUMIFS(Table16[Team 2 Goals],Table16[Team 2],$BC26,Table16[Team 1],ER$3)+SUMIFS(Table16[Team 1 Goals],Table16[Team 1],$BC26,Table16[Team 2],ER$3)</f>
        <v>0</v>
      </c>
      <c r="ES26" s="19">
        <f>SUMIFS(Table16[Team 2 Goals],Table16[Team 2],$BC26,Table16[Team 1],ES$3)+SUMIFS(Table16[Team 1 Goals],Table16[Team 1],$BC26,Table16[Team 2],ES$3)</f>
        <v>0</v>
      </c>
      <c r="ET26" s="19">
        <f>SUMIFS(Table16[Team 2 Goals],Table16[Team 2],$BC26,Table16[Team 1],ET$3)+SUMIFS(Table16[Team 1 Goals],Table16[Team 1],$BC26,Table16[Team 2],ET$3)</f>
        <v>0</v>
      </c>
      <c r="EU26" s="19">
        <f>SUMIFS(Table16[Team 2 Goals],Table16[Team 2],$BC26,Table16[Team 1],EU$3)+SUMIFS(Table16[Team 1 Goals],Table16[Team 1],$BC26,Table16[Team 2],EU$3)</f>
        <v>0</v>
      </c>
      <c r="EV26" s="19">
        <f>SUMIFS(Table16[Team 2 Goals],Table16[Team 2],$BC26,Table16[Team 1],EV$3)+SUMIFS(Table16[Team 1 Goals],Table16[Team 1],$BC26,Table16[Team 2],EV$3)</f>
        <v>0</v>
      </c>
      <c r="EW26" s="19">
        <f>SUMIFS(Table16[Team 2 Goals],Table16[Team 2],$BC26,Table16[Team 1],EW$3)+SUMIFS(Table16[Team 1 Goals],Table16[Team 1],$BC26,Table16[Team 2],EW$3)</f>
        <v>0</v>
      </c>
      <c r="EX26" s="19">
        <f>SUMIFS(Table16[Team 2 Goals],Table16[Team 2],$BC26,Table16[Team 1],EX$3)+SUMIFS(Table16[Team 1 Goals],Table16[Team 1],$BC26,Table16[Team 2],EX$3)</f>
        <v>0</v>
      </c>
      <c r="EY26" s="19">
        <f>SUMIFS(Table16[Team 2 Goals],Table16[Team 2],$BC26,Table16[Team 1],EY$3)+SUMIFS(Table16[Team 1 Goals],Table16[Team 1],$BC26,Table16[Team 2],EY$3)</f>
        <v>0</v>
      </c>
      <c r="FA26" s="72"/>
      <c r="FB26" s="72"/>
    </row>
    <row r="27" spans="1:160" s="17" customFormat="1" ht="30" customHeight="1" thickBot="1" x14ac:dyDescent="0.3">
      <c r="A27" s="70"/>
      <c r="B27" s="5">
        <v>24</v>
      </c>
      <c r="C27" s="5" t="s">
        <v>21</v>
      </c>
      <c r="D27" s="28">
        <v>44891</v>
      </c>
      <c r="E27" s="5" t="s">
        <v>16</v>
      </c>
      <c r="F27" s="29">
        <v>0.91666666666666663</v>
      </c>
      <c r="G27" s="30">
        <f t="shared" si="0"/>
        <v>44891.458333333328</v>
      </c>
      <c r="H27" s="5" t="s">
        <v>35</v>
      </c>
      <c r="I27" s="67"/>
      <c r="J27" s="5" t="str">
        <f>IF(Table16[[#This Row],[SCORE]]="","",IF(O27=P27,"Draw",IF(O27&gt;P27,K27,L27)))</f>
        <v/>
      </c>
      <c r="K27" s="17" t="str">
        <f>IF(Table16[[#This Row],[TEAMS]]="","",LEFT(H27,FIND(" -",H27,1)-1))</f>
        <v>Argentina</v>
      </c>
      <c r="L27" s="17" t="str">
        <f>IF(Table16[[#This Row],[TEAMS]]="","",MID(H27,FIND("-",H27,1)+2,LEN(H27)-FIND("-",H27,1)+2))</f>
        <v>Mexico</v>
      </c>
      <c r="M27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27" s="17" t="str">
        <f>IF(Table16[[#This Row],[Winner]]=Table16[[#This Row],[Team 1]],Table16[[#This Row],[Team 2]],IF(Table16[[#This Row],[Winner]]=Table16[[#This Row],[Team 2]],Table16[[#This Row],[Team 1]],""))</f>
        <v/>
      </c>
      <c r="O27" s="17" t="str">
        <f>IF(Table16[[#This Row],[SCORE]]="","",LEFT(I27,FIND(":",I27,1)-1)*1)</f>
        <v/>
      </c>
      <c r="P27" s="17" t="str">
        <f>IF(Table16[[#This Row],[SCORE]]="","",MID(I27,FIND(":",I27,1)+1,LEN(I27)-FIND(":",I27,1)+1)*1)</f>
        <v/>
      </c>
      <c r="Q27" s="17" t="str">
        <f>IF(OR(Table16[[#This Row],[Team 1 Goals]]="",Table16[[#This Row],[Team 2 Goals]]=""),"",Table16[[#This Row],[Team 1 Goals]]-Table16[[#This Row],[Team 2 Goals]])</f>
        <v/>
      </c>
      <c r="R27" s="17" t="str">
        <f>IF(OR(Table16[[#This Row],[Team 1 Goals]]="",Table16[[#This Row],[Team 2 Goals]]=""),"",Table16[[#This Row],[Team 2 Goals]]-Table16[[#This Row],[Team 1 Goals]])</f>
        <v/>
      </c>
      <c r="S27" s="17" t="str">
        <f>IF(Table16[[#This Row],[SCORE]]="","",IF(Table16[[#This Row],[WINNER / RESULT]]="Draw",1,IF(Table16[[#This Row],[WINNER / RESULT]]=Table16[[#This Row],[Team 1]],3,0)))</f>
        <v/>
      </c>
      <c r="T27" s="17" t="str">
        <f>IF(Table16[[#This Row],[SCORE]]="","",IF(Table16[[#This Row],[WINNER / RESULT]]="Draw",1,IF(Table16[[#This Row],[WINNER / RESULT]]=Table16[[#This Row],[Team 2]],3,0)))</f>
        <v/>
      </c>
      <c r="Z27" s="4" t="s">
        <v>22</v>
      </c>
      <c r="AA27" s="51">
        <v>4</v>
      </c>
      <c r="AB27" s="52" t="str">
        <f ca="1">IFERROR(INDEX(AJ:AJ,MATCH("4"&amp;Z27,AT:AT,0),1),"")</f>
        <v>Tunisia</v>
      </c>
      <c r="AC27" s="52" t="str">
        <f ca="1">IF(AB27="","",VLOOKUP(AB27,AJ:AO,2,FALSE)&amp;"-"&amp;VLOOKUP(AB27,AJ:AO,3,FALSE)&amp;"-"&amp;VLOOKUP(AB27,AJ:AO,4,FALSE))</f>
        <v>0-0-0</v>
      </c>
      <c r="AD27" s="52">
        <f ca="1">IF(AB27="","",VLOOKUP(AB27,AJ:AQ,8,FALSE))</f>
        <v>0</v>
      </c>
      <c r="AE27" s="53">
        <f ca="1">IF(AB27="","",VLOOKUP(AB27,AJ:AT,5,FALSE))</f>
        <v>0</v>
      </c>
      <c r="AI27" s="17" t="s">
        <v>70</v>
      </c>
      <c r="AJ27" s="17" t="s">
        <v>92</v>
      </c>
      <c r="AK27" s="17">
        <f>COUNTIF(Table16[Winner],AJ27)</f>
        <v>0</v>
      </c>
      <c r="AL27" s="17">
        <f>COUNTIFS(Table16[Team 2],AJ27,Table16[WINNER / RESULT],"Draw")+COUNTIFS(Table16[Team 1],AJ27,Table16[WINNER / RESULT],"Draw")</f>
        <v>0</v>
      </c>
      <c r="AM27" s="17">
        <f>COUNTIF(Table16[Loser],AJ27)</f>
        <v>0</v>
      </c>
      <c r="AN27" s="17">
        <f>AL27+(3*AK27)</f>
        <v>0</v>
      </c>
      <c r="AO27" s="17">
        <f>SUMIFS(Table16[Team 1 Goals],Table16[Team 1],AJ27)+SUMIFS(Table16[Team 2 Goals],Table16[Team 2],AJ27)</f>
        <v>0</v>
      </c>
      <c r="AP27" s="17">
        <f>SUMIFS(Table16[Team 2 Goals],Table16[Team 1],AJ27)+SUMIFS(Table16[Team 1 Goals],Table16[Team 2],AJ27)</f>
        <v>0</v>
      </c>
      <c r="AQ27" s="17">
        <f>AO27-AP27</f>
        <v>0</v>
      </c>
      <c r="AR27" s="17">
        <f ca="1">RANK(BA27,$BA$24:$BA$27,1)</f>
        <v>4</v>
      </c>
      <c r="AS27" s="17" t="str">
        <f t="shared" si="1"/>
        <v/>
      </c>
      <c r="AT27" s="17" t="str">
        <f ca="1">IF(AS27="",AR27&amp;AI27,AS27&amp;AI27)</f>
        <v>4E</v>
      </c>
      <c r="AU27" s="17">
        <f>RANK(AN27,AN24:AN27)+(RANK(AQ27,AQ24:AQ27)/10)+(RANK(AO27,AO24:AO27)/100)</f>
        <v>1.1100000000000001</v>
      </c>
      <c r="AV27" s="17">
        <f>RANK(AU27,$AU$24:$AU$27,1)</f>
        <v>1</v>
      </c>
      <c r="AW27" s="17" cm="1">
        <f t="array" aca="1" ref="AW27" ca="1">SUMPRODUCT((OFFSET($BD$3:$CI$3,MATCH($AJ27,$BC$4:$BC$35,0),0))*((IF($AV25=$AV27,$BD$3:$CI$3=$AJ25,0))+(IF($AV24=$AV27,$BD$3:$CI$3=$AJ24,0))+(IF($AV26=$AV27,$BD$3:$CI$3=$AJ26,0))))</f>
        <v>0</v>
      </c>
      <c r="AX27" s="17" cm="1">
        <f t="array" aca="1" ref="AX27" ca="1">SUMPRODUCT((OFFSET($CL$3:$DQ$3,MATCH($AJ27,$CK$4:$CK$35,0),0))*((IF($AV25=$AV27,$CL$3:$DQ$3=$AJ25,0))+(IF($AV24=$AV27,$CL$3:$DQ$3=$AJ24,0))+(IF($AV26=$AV27,$CL$3:$DQ$3=$AJ26,0))))</f>
        <v>0</v>
      </c>
      <c r="AY27" s="17" cm="1">
        <f t="array" aca="1" ref="AY27" ca="1">SUMPRODUCT((OFFSET($DT$3:$EY$3,MATCH($AJ27,$DS$4:$DS$35,0),0))*((IF($AV25=$AV27,$DT$3:$EY$3=$AJ25,0))+(IF($AV24=$AV27,$DT$3:$EY$3=$AJ24,0))+(IF($AV26=$AV27,$DT$3:$EY$3=$AJ26,0))))</f>
        <v>0</v>
      </c>
      <c r="AZ27" s="17">
        <f ca="1">(AW27/1000)+(AX27/10000)+(AY27/100000)+(ROW(AY24)/10000000)</f>
        <v>2.3999999999999999E-6</v>
      </c>
      <c r="BA27" s="17">
        <f ca="1">+AU27-AZ27</f>
        <v>1.1099976</v>
      </c>
      <c r="BC27" s="17" t="s">
        <v>105</v>
      </c>
      <c r="BD27" s="19">
        <f>SUMIFS(Table16[Team 2 Points],Table16[Team 2],$BC27,Table16[Team 1],BD$3)+SUMIFS(Table16[Team 1 Points],Table16[Team 1],$BC27,Table16[Team 2],BD$3)</f>
        <v>0</v>
      </c>
      <c r="BE27" s="19">
        <f>SUMIFS(Table16[Team 2 Points],Table16[Team 2],$BC27,Table16[Team 1],BE$3)+SUMIFS(Table16[Team 1 Points],Table16[Team 1],$BC27,Table16[Team 2],BE$3)</f>
        <v>0</v>
      </c>
      <c r="BF27" s="19">
        <f>SUMIFS(Table16[Team 2 Points],Table16[Team 2],$BC27,Table16[Team 1],BF$3)+SUMIFS(Table16[Team 1 Points],Table16[Team 1],$BC27,Table16[Team 2],BF$3)</f>
        <v>0</v>
      </c>
      <c r="BG27" s="19">
        <f>SUMIFS(Table16[Team 2 Points],Table16[Team 2],$BC27,Table16[Team 1],BG$3)+SUMIFS(Table16[Team 1 Points],Table16[Team 1],$BC27,Table16[Team 2],BG$3)</f>
        <v>0</v>
      </c>
      <c r="BH27" s="19">
        <f>SUMIFS(Table16[Team 2 Points],Table16[Team 2],$BC27,Table16[Team 1],BH$3)+SUMIFS(Table16[Team 1 Points],Table16[Team 1],$BC27,Table16[Team 2],BH$3)</f>
        <v>0</v>
      </c>
      <c r="BI27" s="19">
        <f>SUMIFS(Table16[Team 2 Points],Table16[Team 2],$BC27,Table16[Team 1],BI$3)+SUMIFS(Table16[Team 1 Points],Table16[Team 1],$BC27,Table16[Team 2],BI$3)</f>
        <v>0</v>
      </c>
      <c r="BJ27" s="19">
        <f>SUMIFS(Table16[Team 2 Points],Table16[Team 2],$BC27,Table16[Team 1],BJ$3)+SUMIFS(Table16[Team 1 Points],Table16[Team 1],$BC27,Table16[Team 2],BJ$3)</f>
        <v>0</v>
      </c>
      <c r="BK27" s="19">
        <f>SUMIFS(Table16[Team 2 Points],Table16[Team 2],$BC27,Table16[Team 1],BK$3)+SUMIFS(Table16[Team 1 Points],Table16[Team 1],$BC27,Table16[Team 2],BK$3)</f>
        <v>0</v>
      </c>
      <c r="BL27" s="19">
        <f>SUMIFS(Table16[Team 2 Points],Table16[Team 2],$BC27,Table16[Team 1],BL$3)+SUMIFS(Table16[Team 1 Points],Table16[Team 1],$BC27,Table16[Team 2],BL$3)</f>
        <v>0</v>
      </c>
      <c r="BM27" s="19">
        <f>SUMIFS(Table16[Team 2 Points],Table16[Team 2],$BC27,Table16[Team 1],BM$3)+SUMIFS(Table16[Team 1 Points],Table16[Team 1],$BC27,Table16[Team 2],BM$3)</f>
        <v>0</v>
      </c>
      <c r="BN27" s="19">
        <f>SUMIFS(Table16[Team 2 Points],Table16[Team 2],$BC27,Table16[Team 1],BN$3)+SUMIFS(Table16[Team 1 Points],Table16[Team 1],$BC27,Table16[Team 2],BN$3)</f>
        <v>0</v>
      </c>
      <c r="BO27" s="19">
        <f>SUMIFS(Table16[Team 2 Points],Table16[Team 2],$BC27,Table16[Team 1],BO$3)+SUMIFS(Table16[Team 1 Points],Table16[Team 1],$BC27,Table16[Team 2],BO$3)</f>
        <v>0</v>
      </c>
      <c r="BP27" s="19">
        <f>SUMIFS(Table16[Team 2 Points],Table16[Team 2],$BC27,Table16[Team 1],BP$3)+SUMIFS(Table16[Team 1 Points],Table16[Team 1],$BC27,Table16[Team 2],BP$3)</f>
        <v>0</v>
      </c>
      <c r="BQ27" s="19">
        <f>SUMIFS(Table16[Team 2 Points],Table16[Team 2],$BC27,Table16[Team 1],BQ$3)+SUMIFS(Table16[Team 1 Points],Table16[Team 1],$BC27,Table16[Team 2],BQ$3)</f>
        <v>0</v>
      </c>
      <c r="BR27" s="19">
        <f>SUMIFS(Table16[Team 2 Points],Table16[Team 2],$BC27,Table16[Team 1],BR$3)+SUMIFS(Table16[Team 1 Points],Table16[Team 1],$BC27,Table16[Team 2],BR$3)</f>
        <v>0</v>
      </c>
      <c r="BS27" s="19">
        <f>SUMIFS(Table16[Team 2 Points],Table16[Team 2],$BC27,Table16[Team 1],BS$3)+SUMIFS(Table16[Team 1 Points],Table16[Team 1],$BC27,Table16[Team 2],BS$3)</f>
        <v>0</v>
      </c>
      <c r="BT27" s="19">
        <f>SUMIFS(Table16[Team 2 Points],Table16[Team 2],$BC27,Table16[Team 1],BT$3)+SUMIFS(Table16[Team 1 Points],Table16[Team 1],$BC27,Table16[Team 2],BT$3)</f>
        <v>0</v>
      </c>
      <c r="BU27" s="19">
        <f>SUMIFS(Table16[Team 2 Points],Table16[Team 2],$BC27,Table16[Team 1],BU$3)+SUMIFS(Table16[Team 1 Points],Table16[Team 1],$BC27,Table16[Team 2],BU$3)</f>
        <v>0</v>
      </c>
      <c r="BV27" s="19">
        <f>SUMIFS(Table16[Team 2 Points],Table16[Team 2],$BC27,Table16[Team 1],BV$3)+SUMIFS(Table16[Team 1 Points],Table16[Team 1],$BC27,Table16[Team 2],BV$3)</f>
        <v>0</v>
      </c>
      <c r="BW27" s="19">
        <f>SUMIFS(Table16[Team 2 Points],Table16[Team 2],$BC27,Table16[Team 1],BW$3)+SUMIFS(Table16[Team 1 Points],Table16[Team 1],$BC27,Table16[Team 2],BW$3)</f>
        <v>0</v>
      </c>
      <c r="BX27" s="19">
        <f>SUMIFS(Table16[Team 2 Points],Table16[Team 2],$BC27,Table16[Team 1],BX$3)+SUMIFS(Table16[Team 1 Points],Table16[Team 1],$BC27,Table16[Team 2],BX$3)</f>
        <v>0</v>
      </c>
      <c r="BY27" s="19">
        <f>SUMIFS(Table16[Team 2 Points],Table16[Team 2],$BC27,Table16[Team 1],BY$3)+SUMIFS(Table16[Team 1 Points],Table16[Team 1],$BC27,Table16[Team 2],BY$3)</f>
        <v>0</v>
      </c>
      <c r="BZ27" s="19">
        <f>SUMIFS(Table16[Team 2 Points],Table16[Team 2],$BC27,Table16[Team 1],BZ$3)+SUMIFS(Table16[Team 1 Points],Table16[Team 1],$BC27,Table16[Team 2],BZ$3)</f>
        <v>0</v>
      </c>
      <c r="CA27" s="19">
        <f>SUMIFS(Table16[Team 2 Points],Table16[Team 2],$BC27,Table16[Team 1],CA$3)+SUMIFS(Table16[Team 1 Points],Table16[Team 1],$BC27,Table16[Team 2],CA$3)</f>
        <v>0</v>
      </c>
      <c r="CB27" s="19">
        <f>SUMIFS(Table16[Team 2 Points],Table16[Team 2],$BC27,Table16[Team 1],CB$3)+SUMIFS(Table16[Team 1 Points],Table16[Team 1],$BC27,Table16[Team 2],CB$3)</f>
        <v>0</v>
      </c>
      <c r="CC27" s="19">
        <f>SUMIFS(Table16[Team 2 Points],Table16[Team 2],$BC27,Table16[Team 1],CC$3)+SUMIFS(Table16[Team 1 Points],Table16[Team 1],$BC27,Table16[Team 2],CC$3)</f>
        <v>0</v>
      </c>
      <c r="CD27" s="19">
        <f>SUMIFS(Table16[Team 2 Points],Table16[Team 2],$BC27,Table16[Team 1],CD$3)+SUMIFS(Table16[Team 1 Points],Table16[Team 1],$BC27,Table16[Team 2],CD$3)</f>
        <v>0</v>
      </c>
      <c r="CE27" s="19">
        <f>SUMIFS(Table16[Team 2 Points],Table16[Team 2],$BC27,Table16[Team 1],CE$3)+SUMIFS(Table16[Team 1 Points],Table16[Team 1],$BC27,Table16[Team 2],CE$3)</f>
        <v>0</v>
      </c>
      <c r="CF27" s="19">
        <f>SUMIFS(Table16[Team 2 Points],Table16[Team 2],$BC27,Table16[Team 1],CF$3)+SUMIFS(Table16[Team 1 Points],Table16[Team 1],$BC27,Table16[Team 2],CF$3)</f>
        <v>0</v>
      </c>
      <c r="CG27" s="19">
        <f>SUMIFS(Table16[Team 2 Points],Table16[Team 2],$BC27,Table16[Team 1],CG$3)+SUMIFS(Table16[Team 1 Points],Table16[Team 1],$BC27,Table16[Team 2],CG$3)</f>
        <v>0</v>
      </c>
      <c r="CH27" s="19">
        <f>SUMIFS(Table16[Team 2 Points],Table16[Team 2],$BC27,Table16[Team 1],CH$3)+SUMIFS(Table16[Team 1 Points],Table16[Team 1],$BC27,Table16[Team 2],CH$3)</f>
        <v>0</v>
      </c>
      <c r="CI27" s="19">
        <f>SUMIFS(Table16[Team 2 Points],Table16[Team 2],$BC27,Table16[Team 1],CI$3)+SUMIFS(Table16[Team 1 Points],Table16[Team 1],$BC27,Table16[Team 2],CI$3)</f>
        <v>0</v>
      </c>
      <c r="CK27" s="17" t="s">
        <v>105</v>
      </c>
      <c r="CL27" s="19">
        <f>SUMIFS(Table16[Team 2 GD],Table16[Team 2],$BC27,Table16[Team 1],CL$3)+SUMIFS(Table16[Team 1 GD],Table16[Team 1],$BC27,Table16[Team 2],CL$3)</f>
        <v>0</v>
      </c>
      <c r="CM27" s="19">
        <f>SUMIFS(Table16[Team 2 GD],Table16[Team 2],$BC27,Table16[Team 1],CM$3)+SUMIFS(Table16[Team 1 GD],Table16[Team 1],$BC27,Table16[Team 2],CM$3)</f>
        <v>0</v>
      </c>
      <c r="CN27" s="19">
        <f>SUMIFS(Table16[Team 2 GD],Table16[Team 2],$BC27,Table16[Team 1],CN$3)+SUMIFS(Table16[Team 1 GD],Table16[Team 1],$BC27,Table16[Team 2],CN$3)</f>
        <v>0</v>
      </c>
      <c r="CO27" s="19">
        <f>SUMIFS(Table16[Team 2 GD],Table16[Team 2],$BC27,Table16[Team 1],CO$3)+SUMIFS(Table16[Team 1 GD],Table16[Team 1],$BC27,Table16[Team 2],CO$3)</f>
        <v>0</v>
      </c>
      <c r="CP27" s="19">
        <f>SUMIFS(Table16[Team 2 GD],Table16[Team 2],$BC27,Table16[Team 1],CP$3)+SUMIFS(Table16[Team 1 GD],Table16[Team 1],$BC27,Table16[Team 2],CP$3)</f>
        <v>0</v>
      </c>
      <c r="CQ27" s="19">
        <f>SUMIFS(Table16[Team 2 GD],Table16[Team 2],$BC27,Table16[Team 1],CQ$3)+SUMIFS(Table16[Team 1 GD],Table16[Team 1],$BC27,Table16[Team 2],CQ$3)</f>
        <v>0</v>
      </c>
      <c r="CR27" s="19">
        <f>SUMIFS(Table16[Team 2 GD],Table16[Team 2],$BC27,Table16[Team 1],CR$3)+SUMIFS(Table16[Team 1 GD],Table16[Team 1],$BC27,Table16[Team 2],CR$3)</f>
        <v>0</v>
      </c>
      <c r="CS27" s="19">
        <f>SUMIFS(Table16[Team 2 GD],Table16[Team 2],$BC27,Table16[Team 1],CS$3)+SUMIFS(Table16[Team 1 GD],Table16[Team 1],$BC27,Table16[Team 2],CS$3)</f>
        <v>0</v>
      </c>
      <c r="CT27" s="19">
        <f>SUMIFS(Table16[Team 2 GD],Table16[Team 2],$BC27,Table16[Team 1],CT$3)+SUMIFS(Table16[Team 1 GD],Table16[Team 1],$BC27,Table16[Team 2],CT$3)</f>
        <v>0</v>
      </c>
      <c r="CU27" s="19">
        <f>SUMIFS(Table16[Team 2 GD],Table16[Team 2],$BC27,Table16[Team 1],CU$3)+SUMIFS(Table16[Team 1 GD],Table16[Team 1],$BC27,Table16[Team 2],CU$3)</f>
        <v>0</v>
      </c>
      <c r="CV27" s="19">
        <f>SUMIFS(Table16[Team 2 GD],Table16[Team 2],$BC27,Table16[Team 1],CV$3)+SUMIFS(Table16[Team 1 GD],Table16[Team 1],$BC27,Table16[Team 2],CV$3)</f>
        <v>0</v>
      </c>
      <c r="CW27" s="19">
        <f>SUMIFS(Table16[Team 2 GD],Table16[Team 2],$BC27,Table16[Team 1],CW$3)+SUMIFS(Table16[Team 1 GD],Table16[Team 1],$BC27,Table16[Team 2],CW$3)</f>
        <v>0</v>
      </c>
      <c r="CX27" s="19">
        <f>SUMIFS(Table16[Team 2 GD],Table16[Team 2],$BC27,Table16[Team 1],CX$3)+SUMIFS(Table16[Team 1 GD],Table16[Team 1],$BC27,Table16[Team 2],CX$3)</f>
        <v>0</v>
      </c>
      <c r="CY27" s="19">
        <f>SUMIFS(Table16[Team 2 GD],Table16[Team 2],$BC27,Table16[Team 1],CY$3)+SUMIFS(Table16[Team 1 GD],Table16[Team 1],$BC27,Table16[Team 2],CY$3)</f>
        <v>0</v>
      </c>
      <c r="CZ27" s="19">
        <f>SUMIFS(Table16[Team 2 GD],Table16[Team 2],$BC27,Table16[Team 1],CZ$3)+SUMIFS(Table16[Team 1 GD],Table16[Team 1],$BC27,Table16[Team 2],CZ$3)</f>
        <v>0</v>
      </c>
      <c r="DA27" s="19">
        <f>SUMIFS(Table16[Team 2 GD],Table16[Team 2],$BC27,Table16[Team 1],DA$3)+SUMIFS(Table16[Team 1 GD],Table16[Team 1],$BC27,Table16[Team 2],DA$3)</f>
        <v>0</v>
      </c>
      <c r="DB27" s="19">
        <f>SUMIFS(Table16[Team 2 GD],Table16[Team 2],$BC27,Table16[Team 1],DB$3)+SUMIFS(Table16[Team 1 GD],Table16[Team 1],$BC27,Table16[Team 2],DB$3)</f>
        <v>0</v>
      </c>
      <c r="DC27" s="19">
        <f>SUMIFS(Table16[Team 2 GD],Table16[Team 2],$BC27,Table16[Team 1],DC$3)+SUMIFS(Table16[Team 1 GD],Table16[Team 1],$BC27,Table16[Team 2],DC$3)</f>
        <v>0</v>
      </c>
      <c r="DD27" s="19">
        <f>SUMIFS(Table16[Team 2 GD],Table16[Team 2],$BC27,Table16[Team 1],DD$3)+SUMIFS(Table16[Team 1 GD],Table16[Team 1],$BC27,Table16[Team 2],DD$3)</f>
        <v>0</v>
      </c>
      <c r="DE27" s="19">
        <f>SUMIFS(Table16[Team 2 GD],Table16[Team 2],$BC27,Table16[Team 1],DE$3)+SUMIFS(Table16[Team 1 GD],Table16[Team 1],$BC27,Table16[Team 2],DE$3)</f>
        <v>0</v>
      </c>
      <c r="DF27" s="19">
        <f>SUMIFS(Table16[Team 2 GD],Table16[Team 2],$BC27,Table16[Team 1],DF$3)+SUMIFS(Table16[Team 1 GD],Table16[Team 1],$BC27,Table16[Team 2],DF$3)</f>
        <v>0</v>
      </c>
      <c r="DG27" s="19">
        <f>SUMIFS(Table16[Team 2 GD],Table16[Team 2],$BC27,Table16[Team 1],DG$3)+SUMIFS(Table16[Team 1 GD],Table16[Team 1],$BC27,Table16[Team 2],DG$3)</f>
        <v>0</v>
      </c>
      <c r="DH27" s="19">
        <f>SUMIFS(Table16[Team 2 GD],Table16[Team 2],$BC27,Table16[Team 1],DH$3)+SUMIFS(Table16[Team 1 GD],Table16[Team 1],$BC27,Table16[Team 2],DH$3)</f>
        <v>0</v>
      </c>
      <c r="DI27" s="19">
        <f>SUMIFS(Table16[Team 2 GD],Table16[Team 2],$BC27,Table16[Team 1],DI$3)+SUMIFS(Table16[Team 1 GD],Table16[Team 1],$BC27,Table16[Team 2],DI$3)</f>
        <v>0</v>
      </c>
      <c r="DJ27" s="19">
        <f>SUMIFS(Table16[Team 2 GD],Table16[Team 2],$BC27,Table16[Team 1],DJ$3)+SUMIFS(Table16[Team 1 GD],Table16[Team 1],$BC27,Table16[Team 2],DJ$3)</f>
        <v>0</v>
      </c>
      <c r="DK27" s="19">
        <f>SUMIFS(Table16[Team 2 GD],Table16[Team 2],$BC27,Table16[Team 1],DK$3)+SUMIFS(Table16[Team 1 GD],Table16[Team 1],$BC27,Table16[Team 2],DK$3)</f>
        <v>0</v>
      </c>
      <c r="DL27" s="19">
        <f>SUMIFS(Table16[Team 2 GD],Table16[Team 2],$BC27,Table16[Team 1],DL$3)+SUMIFS(Table16[Team 1 GD],Table16[Team 1],$BC27,Table16[Team 2],DL$3)</f>
        <v>0</v>
      </c>
      <c r="DM27" s="19">
        <f>SUMIFS(Table16[Team 2 GD],Table16[Team 2],$BC27,Table16[Team 1],DM$3)+SUMIFS(Table16[Team 1 GD],Table16[Team 1],$BC27,Table16[Team 2],DM$3)</f>
        <v>0</v>
      </c>
      <c r="DN27" s="19">
        <f>SUMIFS(Table16[Team 2 GD],Table16[Team 2],$BC27,Table16[Team 1],DN$3)+SUMIFS(Table16[Team 1 GD],Table16[Team 1],$BC27,Table16[Team 2],DN$3)</f>
        <v>0</v>
      </c>
      <c r="DO27" s="19">
        <f>SUMIFS(Table16[Team 2 GD],Table16[Team 2],$BC27,Table16[Team 1],DO$3)+SUMIFS(Table16[Team 1 GD],Table16[Team 1],$BC27,Table16[Team 2],DO$3)</f>
        <v>0</v>
      </c>
      <c r="DP27" s="19">
        <f>SUMIFS(Table16[Team 2 GD],Table16[Team 2],$BC27,Table16[Team 1],DP$3)+SUMIFS(Table16[Team 1 GD],Table16[Team 1],$BC27,Table16[Team 2],DP$3)</f>
        <v>0</v>
      </c>
      <c r="DQ27" s="19">
        <f>SUMIFS(Table16[Team 2 GD],Table16[Team 2],$BC27,Table16[Team 1],DQ$3)+SUMIFS(Table16[Team 1 GD],Table16[Team 1],$BC27,Table16[Team 2],DQ$3)</f>
        <v>0</v>
      </c>
      <c r="DS27" s="17" t="s">
        <v>105</v>
      </c>
      <c r="DT27" s="19">
        <f>SUMIFS(Table16[Team 2 Goals],Table16[Team 2],$BC27,Table16[Team 1],DT$3)+SUMIFS(Table16[Team 1 Goals],Table16[Team 1],$BC27,Table16[Team 2],DT$3)</f>
        <v>0</v>
      </c>
      <c r="DU27" s="19">
        <f>SUMIFS(Table16[Team 2 Goals],Table16[Team 2],$BC27,Table16[Team 1],DU$3)+SUMIFS(Table16[Team 1 Goals],Table16[Team 1],$BC27,Table16[Team 2],DU$3)</f>
        <v>0</v>
      </c>
      <c r="DV27" s="19">
        <f>SUMIFS(Table16[Team 2 Goals],Table16[Team 2],$BC27,Table16[Team 1],DV$3)+SUMIFS(Table16[Team 1 Goals],Table16[Team 1],$BC27,Table16[Team 2],DV$3)</f>
        <v>0</v>
      </c>
      <c r="DW27" s="19">
        <f>SUMIFS(Table16[Team 2 Goals],Table16[Team 2],$BC27,Table16[Team 1],DW$3)+SUMIFS(Table16[Team 1 Goals],Table16[Team 1],$BC27,Table16[Team 2],DW$3)</f>
        <v>0</v>
      </c>
      <c r="DX27" s="19">
        <f>SUMIFS(Table16[Team 2 Goals],Table16[Team 2],$BC27,Table16[Team 1],DX$3)+SUMIFS(Table16[Team 1 Goals],Table16[Team 1],$BC27,Table16[Team 2],DX$3)</f>
        <v>0</v>
      </c>
      <c r="DY27" s="19">
        <f>SUMIFS(Table16[Team 2 Goals],Table16[Team 2],$BC27,Table16[Team 1],DY$3)+SUMIFS(Table16[Team 1 Goals],Table16[Team 1],$BC27,Table16[Team 2],DY$3)</f>
        <v>0</v>
      </c>
      <c r="DZ27" s="19">
        <f>SUMIFS(Table16[Team 2 Goals],Table16[Team 2],$BC27,Table16[Team 1],DZ$3)+SUMIFS(Table16[Team 1 Goals],Table16[Team 1],$BC27,Table16[Team 2],DZ$3)</f>
        <v>0</v>
      </c>
      <c r="EA27" s="19">
        <f>SUMIFS(Table16[Team 2 Goals],Table16[Team 2],$BC27,Table16[Team 1],EA$3)+SUMIFS(Table16[Team 1 Goals],Table16[Team 1],$BC27,Table16[Team 2],EA$3)</f>
        <v>0</v>
      </c>
      <c r="EB27" s="19">
        <f>SUMIFS(Table16[Team 2 Goals],Table16[Team 2],$BC27,Table16[Team 1],EB$3)+SUMIFS(Table16[Team 1 Goals],Table16[Team 1],$BC27,Table16[Team 2],EB$3)</f>
        <v>0</v>
      </c>
      <c r="EC27" s="19">
        <f>SUMIFS(Table16[Team 2 Goals],Table16[Team 2],$BC27,Table16[Team 1],EC$3)+SUMIFS(Table16[Team 1 Goals],Table16[Team 1],$BC27,Table16[Team 2],EC$3)</f>
        <v>0</v>
      </c>
      <c r="ED27" s="19">
        <f>SUMIFS(Table16[Team 2 Goals],Table16[Team 2],$BC27,Table16[Team 1],ED$3)+SUMIFS(Table16[Team 1 Goals],Table16[Team 1],$BC27,Table16[Team 2],ED$3)</f>
        <v>0</v>
      </c>
      <c r="EE27" s="19">
        <f>SUMIFS(Table16[Team 2 Goals],Table16[Team 2],$BC27,Table16[Team 1],EE$3)+SUMIFS(Table16[Team 1 Goals],Table16[Team 1],$BC27,Table16[Team 2],EE$3)</f>
        <v>0</v>
      </c>
      <c r="EF27" s="19">
        <f>SUMIFS(Table16[Team 2 Goals],Table16[Team 2],$BC27,Table16[Team 1],EF$3)+SUMIFS(Table16[Team 1 Goals],Table16[Team 1],$BC27,Table16[Team 2],EF$3)</f>
        <v>0</v>
      </c>
      <c r="EG27" s="19">
        <f>SUMIFS(Table16[Team 2 Goals],Table16[Team 2],$BC27,Table16[Team 1],EG$3)+SUMIFS(Table16[Team 1 Goals],Table16[Team 1],$BC27,Table16[Team 2],EG$3)</f>
        <v>0</v>
      </c>
      <c r="EH27" s="19">
        <f>SUMIFS(Table16[Team 2 Goals],Table16[Team 2],$BC27,Table16[Team 1],EH$3)+SUMIFS(Table16[Team 1 Goals],Table16[Team 1],$BC27,Table16[Team 2],EH$3)</f>
        <v>0</v>
      </c>
      <c r="EI27" s="19">
        <f>SUMIFS(Table16[Team 2 Goals],Table16[Team 2],$BC27,Table16[Team 1],EI$3)+SUMIFS(Table16[Team 1 Goals],Table16[Team 1],$BC27,Table16[Team 2],EI$3)</f>
        <v>0</v>
      </c>
      <c r="EJ27" s="19">
        <f>SUMIFS(Table16[Team 2 Goals],Table16[Team 2],$BC27,Table16[Team 1],EJ$3)+SUMIFS(Table16[Team 1 Goals],Table16[Team 1],$BC27,Table16[Team 2],EJ$3)</f>
        <v>0</v>
      </c>
      <c r="EK27" s="19">
        <f>SUMIFS(Table16[Team 2 Goals],Table16[Team 2],$BC27,Table16[Team 1],EK$3)+SUMIFS(Table16[Team 1 Goals],Table16[Team 1],$BC27,Table16[Team 2],EK$3)</f>
        <v>0</v>
      </c>
      <c r="EL27" s="19">
        <f>SUMIFS(Table16[Team 2 Goals],Table16[Team 2],$BC27,Table16[Team 1],EL$3)+SUMIFS(Table16[Team 1 Goals],Table16[Team 1],$BC27,Table16[Team 2],EL$3)</f>
        <v>0</v>
      </c>
      <c r="EM27" s="19">
        <f>SUMIFS(Table16[Team 2 Goals],Table16[Team 2],$BC27,Table16[Team 1],EM$3)+SUMIFS(Table16[Team 1 Goals],Table16[Team 1],$BC27,Table16[Team 2],EM$3)</f>
        <v>0</v>
      </c>
      <c r="EN27" s="19">
        <f>SUMIFS(Table16[Team 2 Goals],Table16[Team 2],$BC27,Table16[Team 1],EN$3)+SUMIFS(Table16[Team 1 Goals],Table16[Team 1],$BC27,Table16[Team 2],EN$3)</f>
        <v>0</v>
      </c>
      <c r="EO27" s="19">
        <f>SUMIFS(Table16[Team 2 Goals],Table16[Team 2],$BC27,Table16[Team 1],EO$3)+SUMIFS(Table16[Team 1 Goals],Table16[Team 1],$BC27,Table16[Team 2],EO$3)</f>
        <v>0</v>
      </c>
      <c r="EP27" s="19">
        <f>SUMIFS(Table16[Team 2 Goals],Table16[Team 2],$BC27,Table16[Team 1],EP$3)+SUMIFS(Table16[Team 1 Goals],Table16[Team 1],$BC27,Table16[Team 2],EP$3)</f>
        <v>0</v>
      </c>
      <c r="EQ27" s="19">
        <f>SUMIFS(Table16[Team 2 Goals],Table16[Team 2],$BC27,Table16[Team 1],EQ$3)+SUMIFS(Table16[Team 1 Goals],Table16[Team 1],$BC27,Table16[Team 2],EQ$3)</f>
        <v>0</v>
      </c>
      <c r="ER27" s="19">
        <f>SUMIFS(Table16[Team 2 Goals],Table16[Team 2],$BC27,Table16[Team 1],ER$3)+SUMIFS(Table16[Team 1 Goals],Table16[Team 1],$BC27,Table16[Team 2],ER$3)</f>
        <v>0</v>
      </c>
      <c r="ES27" s="19">
        <f>SUMIFS(Table16[Team 2 Goals],Table16[Team 2],$BC27,Table16[Team 1],ES$3)+SUMIFS(Table16[Team 1 Goals],Table16[Team 1],$BC27,Table16[Team 2],ES$3)</f>
        <v>0</v>
      </c>
      <c r="ET27" s="19">
        <f>SUMIFS(Table16[Team 2 Goals],Table16[Team 2],$BC27,Table16[Team 1],ET$3)+SUMIFS(Table16[Team 1 Goals],Table16[Team 1],$BC27,Table16[Team 2],ET$3)</f>
        <v>0</v>
      </c>
      <c r="EU27" s="19">
        <f>SUMIFS(Table16[Team 2 Goals],Table16[Team 2],$BC27,Table16[Team 1],EU$3)+SUMIFS(Table16[Team 1 Goals],Table16[Team 1],$BC27,Table16[Team 2],EU$3)</f>
        <v>0</v>
      </c>
      <c r="EV27" s="19">
        <f>SUMIFS(Table16[Team 2 Goals],Table16[Team 2],$BC27,Table16[Team 1],EV$3)+SUMIFS(Table16[Team 1 Goals],Table16[Team 1],$BC27,Table16[Team 2],EV$3)</f>
        <v>0</v>
      </c>
      <c r="EW27" s="19">
        <f>SUMIFS(Table16[Team 2 Goals],Table16[Team 2],$BC27,Table16[Team 1],EW$3)+SUMIFS(Table16[Team 1 Goals],Table16[Team 1],$BC27,Table16[Team 2],EW$3)</f>
        <v>0</v>
      </c>
      <c r="EX27" s="19">
        <f>SUMIFS(Table16[Team 2 Goals],Table16[Team 2],$BC27,Table16[Team 1],EX$3)+SUMIFS(Table16[Team 1 Goals],Table16[Team 1],$BC27,Table16[Team 2],EX$3)</f>
        <v>0</v>
      </c>
      <c r="EY27" s="19">
        <f>SUMIFS(Table16[Team 2 Goals],Table16[Team 2],$BC27,Table16[Team 1],EY$3)+SUMIFS(Table16[Team 1 Goals],Table16[Team 1],$BC27,Table16[Team 2],EY$3)</f>
        <v>0</v>
      </c>
      <c r="FA27" s="72"/>
      <c r="FB27" s="72"/>
    </row>
    <row r="28" spans="1:160" s="17" customFormat="1" ht="30" customHeight="1" thickBot="1" x14ac:dyDescent="0.3">
      <c r="A28" s="70"/>
      <c r="B28" s="5">
        <v>25</v>
      </c>
      <c r="C28" s="5" t="s">
        <v>70</v>
      </c>
      <c r="D28" s="28">
        <v>44892</v>
      </c>
      <c r="E28" s="5" t="s">
        <v>15</v>
      </c>
      <c r="F28" s="29">
        <v>0.54166666666666663</v>
      </c>
      <c r="G28" s="30">
        <f t="shared" si="0"/>
        <v>44892.083333333328</v>
      </c>
      <c r="H28" s="5" t="s">
        <v>42</v>
      </c>
      <c r="I28" s="67"/>
      <c r="J28" s="5" t="str">
        <f>IF(Table16[[#This Row],[SCORE]]="","",IF(O28=P28,"Draw",IF(O28&gt;P28,K28,L28)))</f>
        <v/>
      </c>
      <c r="K28" s="17" t="str">
        <f>IF(Table16[[#This Row],[TEAMS]]="","",LEFT(H28,FIND(" -",H28,1)-1))</f>
        <v>Japan</v>
      </c>
      <c r="L28" s="17" t="str">
        <f>IF(Table16[[#This Row],[TEAMS]]="","",MID(H28,FIND("-",H28,1)+2,LEN(H28)-FIND("-",H28,1)+2))</f>
        <v>Costa Rica</v>
      </c>
      <c r="M28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28" s="17" t="str">
        <f>IF(Table16[[#This Row],[Winner]]=Table16[[#This Row],[Team 1]],Table16[[#This Row],[Team 2]],IF(Table16[[#This Row],[Winner]]=Table16[[#This Row],[Team 2]],Table16[[#This Row],[Team 1]],""))</f>
        <v/>
      </c>
      <c r="O28" s="17" t="str">
        <f>IF(Table16[[#This Row],[SCORE]]="","",LEFT(I28,FIND(":",I28,1)-1)*1)</f>
        <v/>
      </c>
      <c r="P28" s="17" t="str">
        <f>IF(Table16[[#This Row],[SCORE]]="","",MID(I28,FIND(":",I28,1)+1,LEN(I28)-FIND(":",I28,1)+1)*1)</f>
        <v/>
      </c>
      <c r="Q28" s="17" t="str">
        <f>IF(OR(Table16[[#This Row],[Team 1 Goals]]="",Table16[[#This Row],[Team 2 Goals]]=""),"",Table16[[#This Row],[Team 1 Goals]]-Table16[[#This Row],[Team 2 Goals]])</f>
        <v/>
      </c>
      <c r="R28" s="17" t="str">
        <f>IF(OR(Table16[[#This Row],[Team 1 Goals]]="",Table16[[#This Row],[Team 2 Goals]]=""),"",Table16[[#This Row],[Team 2 Goals]]-Table16[[#This Row],[Team 1 Goals]])</f>
        <v/>
      </c>
      <c r="S28" s="17" t="str">
        <f>IF(Table16[[#This Row],[SCORE]]="","",IF(Table16[[#This Row],[WINNER / RESULT]]="Draw",1,IF(Table16[[#This Row],[WINNER / RESULT]]=Table16[[#This Row],[Team 1]],3,0)))</f>
        <v/>
      </c>
      <c r="T28" s="17" t="str">
        <f>IF(Table16[[#This Row],[SCORE]]="","",IF(Table16[[#This Row],[WINNER / RESULT]]="Draw",1,IF(Table16[[#This Row],[WINNER / RESULT]]=Table16[[#This Row],[Team 2]],3,0)))</f>
        <v/>
      </c>
      <c r="Z28" s="4"/>
      <c r="AS28" s="17" t="str">
        <f t="shared" si="1"/>
        <v/>
      </c>
      <c r="BC28" s="17" t="s">
        <v>66</v>
      </c>
      <c r="BD28" s="19">
        <f>SUMIFS(Table16[Team 2 Points],Table16[Team 2],$BC28,Table16[Team 1],BD$3)+SUMIFS(Table16[Team 1 Points],Table16[Team 1],$BC28,Table16[Team 2],BD$3)</f>
        <v>0</v>
      </c>
      <c r="BE28" s="19">
        <f>SUMIFS(Table16[Team 2 Points],Table16[Team 2],$BC28,Table16[Team 1],BE$3)+SUMIFS(Table16[Team 1 Points],Table16[Team 1],$BC28,Table16[Team 2],BE$3)</f>
        <v>0</v>
      </c>
      <c r="BF28" s="19">
        <f>SUMIFS(Table16[Team 2 Points],Table16[Team 2],$BC28,Table16[Team 1],BF$3)+SUMIFS(Table16[Team 1 Points],Table16[Team 1],$BC28,Table16[Team 2],BF$3)</f>
        <v>0</v>
      </c>
      <c r="BG28" s="19">
        <f>SUMIFS(Table16[Team 2 Points],Table16[Team 2],$BC28,Table16[Team 1],BG$3)+SUMIFS(Table16[Team 1 Points],Table16[Team 1],$BC28,Table16[Team 2],BG$3)</f>
        <v>0</v>
      </c>
      <c r="BH28" s="19">
        <f>SUMIFS(Table16[Team 2 Points],Table16[Team 2],$BC28,Table16[Team 1],BH$3)+SUMIFS(Table16[Team 1 Points],Table16[Team 1],$BC28,Table16[Team 2],BH$3)</f>
        <v>0</v>
      </c>
      <c r="BI28" s="19">
        <f>SUMIFS(Table16[Team 2 Points],Table16[Team 2],$BC28,Table16[Team 1],BI$3)+SUMIFS(Table16[Team 1 Points],Table16[Team 1],$BC28,Table16[Team 2],BI$3)</f>
        <v>0</v>
      </c>
      <c r="BJ28" s="19">
        <f>SUMIFS(Table16[Team 2 Points],Table16[Team 2],$BC28,Table16[Team 1],BJ$3)+SUMIFS(Table16[Team 1 Points],Table16[Team 1],$BC28,Table16[Team 2],BJ$3)</f>
        <v>0</v>
      </c>
      <c r="BK28" s="19">
        <f>SUMIFS(Table16[Team 2 Points],Table16[Team 2],$BC28,Table16[Team 1],BK$3)+SUMIFS(Table16[Team 1 Points],Table16[Team 1],$BC28,Table16[Team 2],BK$3)</f>
        <v>0</v>
      </c>
      <c r="BL28" s="19">
        <f>SUMIFS(Table16[Team 2 Points],Table16[Team 2],$BC28,Table16[Team 1],BL$3)+SUMIFS(Table16[Team 1 Points],Table16[Team 1],$BC28,Table16[Team 2],BL$3)</f>
        <v>0</v>
      </c>
      <c r="BM28" s="19">
        <f>SUMIFS(Table16[Team 2 Points],Table16[Team 2],$BC28,Table16[Team 1],BM$3)+SUMIFS(Table16[Team 1 Points],Table16[Team 1],$BC28,Table16[Team 2],BM$3)</f>
        <v>0</v>
      </c>
      <c r="BN28" s="19">
        <f>SUMIFS(Table16[Team 2 Points],Table16[Team 2],$BC28,Table16[Team 1],BN$3)+SUMIFS(Table16[Team 1 Points],Table16[Team 1],$BC28,Table16[Team 2],BN$3)</f>
        <v>0</v>
      </c>
      <c r="BO28" s="19">
        <f>SUMIFS(Table16[Team 2 Points],Table16[Team 2],$BC28,Table16[Team 1],BO$3)+SUMIFS(Table16[Team 1 Points],Table16[Team 1],$BC28,Table16[Team 2],BO$3)</f>
        <v>0</v>
      </c>
      <c r="BP28" s="19">
        <f>SUMIFS(Table16[Team 2 Points],Table16[Team 2],$BC28,Table16[Team 1],BP$3)+SUMIFS(Table16[Team 1 Points],Table16[Team 1],$BC28,Table16[Team 2],BP$3)</f>
        <v>0</v>
      </c>
      <c r="BQ28" s="19">
        <f>SUMIFS(Table16[Team 2 Points],Table16[Team 2],$BC28,Table16[Team 1],BQ$3)+SUMIFS(Table16[Team 1 Points],Table16[Team 1],$BC28,Table16[Team 2],BQ$3)</f>
        <v>0</v>
      </c>
      <c r="BR28" s="19">
        <f>SUMIFS(Table16[Team 2 Points],Table16[Team 2],$BC28,Table16[Team 1],BR$3)+SUMIFS(Table16[Team 1 Points],Table16[Team 1],$BC28,Table16[Team 2],BR$3)</f>
        <v>0</v>
      </c>
      <c r="BS28" s="19">
        <f>SUMIFS(Table16[Team 2 Points],Table16[Team 2],$BC28,Table16[Team 1],BS$3)+SUMIFS(Table16[Team 1 Points],Table16[Team 1],$BC28,Table16[Team 2],BS$3)</f>
        <v>0</v>
      </c>
      <c r="BT28" s="19">
        <f>SUMIFS(Table16[Team 2 Points],Table16[Team 2],$BC28,Table16[Team 1],BT$3)+SUMIFS(Table16[Team 1 Points],Table16[Team 1],$BC28,Table16[Team 2],BT$3)</f>
        <v>0</v>
      </c>
      <c r="BU28" s="19">
        <f>SUMIFS(Table16[Team 2 Points],Table16[Team 2],$BC28,Table16[Team 1],BU$3)+SUMIFS(Table16[Team 1 Points],Table16[Team 1],$BC28,Table16[Team 2],BU$3)</f>
        <v>0</v>
      </c>
      <c r="BV28" s="19">
        <f>SUMIFS(Table16[Team 2 Points],Table16[Team 2],$BC28,Table16[Team 1],BV$3)+SUMIFS(Table16[Team 1 Points],Table16[Team 1],$BC28,Table16[Team 2],BV$3)</f>
        <v>0</v>
      </c>
      <c r="BW28" s="19">
        <f>SUMIFS(Table16[Team 2 Points],Table16[Team 2],$BC28,Table16[Team 1],BW$3)+SUMIFS(Table16[Team 1 Points],Table16[Team 1],$BC28,Table16[Team 2],BW$3)</f>
        <v>0</v>
      </c>
      <c r="BX28" s="19">
        <f>SUMIFS(Table16[Team 2 Points],Table16[Team 2],$BC28,Table16[Team 1],BX$3)+SUMIFS(Table16[Team 1 Points],Table16[Team 1],$BC28,Table16[Team 2],BX$3)</f>
        <v>0</v>
      </c>
      <c r="BY28" s="19">
        <f>SUMIFS(Table16[Team 2 Points],Table16[Team 2],$BC28,Table16[Team 1],BY$3)+SUMIFS(Table16[Team 1 Points],Table16[Team 1],$BC28,Table16[Team 2],BY$3)</f>
        <v>0</v>
      </c>
      <c r="BZ28" s="19">
        <f>SUMIFS(Table16[Team 2 Points],Table16[Team 2],$BC28,Table16[Team 1],BZ$3)+SUMIFS(Table16[Team 1 Points],Table16[Team 1],$BC28,Table16[Team 2],BZ$3)</f>
        <v>0</v>
      </c>
      <c r="CA28" s="19">
        <f>SUMIFS(Table16[Team 2 Points],Table16[Team 2],$BC28,Table16[Team 1],CA$3)+SUMIFS(Table16[Team 1 Points],Table16[Team 1],$BC28,Table16[Team 2],CA$3)</f>
        <v>0</v>
      </c>
      <c r="CB28" s="19">
        <f>SUMIFS(Table16[Team 2 Points],Table16[Team 2],$BC28,Table16[Team 1],CB$3)+SUMIFS(Table16[Team 1 Points],Table16[Team 1],$BC28,Table16[Team 2],CB$3)</f>
        <v>0</v>
      </c>
      <c r="CC28" s="19">
        <f>SUMIFS(Table16[Team 2 Points],Table16[Team 2],$BC28,Table16[Team 1],CC$3)+SUMIFS(Table16[Team 1 Points],Table16[Team 1],$BC28,Table16[Team 2],CC$3)</f>
        <v>0</v>
      </c>
      <c r="CD28" s="19">
        <f>SUMIFS(Table16[Team 2 Points],Table16[Team 2],$BC28,Table16[Team 1],CD$3)+SUMIFS(Table16[Team 1 Points],Table16[Team 1],$BC28,Table16[Team 2],CD$3)</f>
        <v>0</v>
      </c>
      <c r="CE28" s="19">
        <f>SUMIFS(Table16[Team 2 Points],Table16[Team 2],$BC28,Table16[Team 1],CE$3)+SUMIFS(Table16[Team 1 Points],Table16[Team 1],$BC28,Table16[Team 2],CE$3)</f>
        <v>0</v>
      </c>
      <c r="CF28" s="19">
        <f>SUMIFS(Table16[Team 2 Points],Table16[Team 2],$BC28,Table16[Team 1],CF$3)+SUMIFS(Table16[Team 1 Points],Table16[Team 1],$BC28,Table16[Team 2],CF$3)</f>
        <v>0</v>
      </c>
      <c r="CG28" s="19">
        <f>SUMIFS(Table16[Team 2 Points],Table16[Team 2],$BC28,Table16[Team 1],CG$3)+SUMIFS(Table16[Team 1 Points],Table16[Team 1],$BC28,Table16[Team 2],CG$3)</f>
        <v>0</v>
      </c>
      <c r="CH28" s="19">
        <f>SUMIFS(Table16[Team 2 Points],Table16[Team 2],$BC28,Table16[Team 1],CH$3)+SUMIFS(Table16[Team 1 Points],Table16[Team 1],$BC28,Table16[Team 2],CH$3)</f>
        <v>0</v>
      </c>
      <c r="CI28" s="19">
        <f>SUMIFS(Table16[Team 2 Points],Table16[Team 2],$BC28,Table16[Team 1],CI$3)+SUMIFS(Table16[Team 1 Points],Table16[Team 1],$BC28,Table16[Team 2],CI$3)</f>
        <v>0</v>
      </c>
      <c r="CK28" s="17" t="s">
        <v>66</v>
      </c>
      <c r="CL28" s="19">
        <f>SUMIFS(Table16[Team 2 GD],Table16[Team 2],$BC28,Table16[Team 1],CL$3)+SUMIFS(Table16[Team 1 GD],Table16[Team 1],$BC28,Table16[Team 2],CL$3)</f>
        <v>0</v>
      </c>
      <c r="CM28" s="19">
        <f>SUMIFS(Table16[Team 2 GD],Table16[Team 2],$BC28,Table16[Team 1],CM$3)+SUMIFS(Table16[Team 1 GD],Table16[Team 1],$BC28,Table16[Team 2],CM$3)</f>
        <v>0</v>
      </c>
      <c r="CN28" s="19">
        <f>SUMIFS(Table16[Team 2 GD],Table16[Team 2],$BC28,Table16[Team 1],CN$3)+SUMIFS(Table16[Team 1 GD],Table16[Team 1],$BC28,Table16[Team 2],CN$3)</f>
        <v>0</v>
      </c>
      <c r="CO28" s="19">
        <f>SUMIFS(Table16[Team 2 GD],Table16[Team 2],$BC28,Table16[Team 1],CO$3)+SUMIFS(Table16[Team 1 GD],Table16[Team 1],$BC28,Table16[Team 2],CO$3)</f>
        <v>0</v>
      </c>
      <c r="CP28" s="19">
        <f>SUMIFS(Table16[Team 2 GD],Table16[Team 2],$BC28,Table16[Team 1],CP$3)+SUMIFS(Table16[Team 1 GD],Table16[Team 1],$BC28,Table16[Team 2],CP$3)</f>
        <v>0</v>
      </c>
      <c r="CQ28" s="19">
        <f>SUMIFS(Table16[Team 2 GD],Table16[Team 2],$BC28,Table16[Team 1],CQ$3)+SUMIFS(Table16[Team 1 GD],Table16[Team 1],$BC28,Table16[Team 2],CQ$3)</f>
        <v>0</v>
      </c>
      <c r="CR28" s="19">
        <f>SUMIFS(Table16[Team 2 GD],Table16[Team 2],$BC28,Table16[Team 1],CR$3)+SUMIFS(Table16[Team 1 GD],Table16[Team 1],$BC28,Table16[Team 2],CR$3)</f>
        <v>0</v>
      </c>
      <c r="CS28" s="19">
        <f>SUMIFS(Table16[Team 2 GD],Table16[Team 2],$BC28,Table16[Team 1],CS$3)+SUMIFS(Table16[Team 1 GD],Table16[Team 1],$BC28,Table16[Team 2],CS$3)</f>
        <v>0</v>
      </c>
      <c r="CT28" s="19">
        <f>SUMIFS(Table16[Team 2 GD],Table16[Team 2],$BC28,Table16[Team 1],CT$3)+SUMIFS(Table16[Team 1 GD],Table16[Team 1],$BC28,Table16[Team 2],CT$3)</f>
        <v>0</v>
      </c>
      <c r="CU28" s="19">
        <f>SUMIFS(Table16[Team 2 GD],Table16[Team 2],$BC28,Table16[Team 1],CU$3)+SUMIFS(Table16[Team 1 GD],Table16[Team 1],$BC28,Table16[Team 2],CU$3)</f>
        <v>0</v>
      </c>
      <c r="CV28" s="19">
        <f>SUMIFS(Table16[Team 2 GD],Table16[Team 2],$BC28,Table16[Team 1],CV$3)+SUMIFS(Table16[Team 1 GD],Table16[Team 1],$BC28,Table16[Team 2],CV$3)</f>
        <v>0</v>
      </c>
      <c r="CW28" s="19">
        <f>SUMIFS(Table16[Team 2 GD],Table16[Team 2],$BC28,Table16[Team 1],CW$3)+SUMIFS(Table16[Team 1 GD],Table16[Team 1],$BC28,Table16[Team 2],CW$3)</f>
        <v>0</v>
      </c>
      <c r="CX28" s="19">
        <f>SUMIFS(Table16[Team 2 GD],Table16[Team 2],$BC28,Table16[Team 1],CX$3)+SUMIFS(Table16[Team 1 GD],Table16[Team 1],$BC28,Table16[Team 2],CX$3)</f>
        <v>0</v>
      </c>
      <c r="CY28" s="19">
        <f>SUMIFS(Table16[Team 2 GD],Table16[Team 2],$BC28,Table16[Team 1],CY$3)+SUMIFS(Table16[Team 1 GD],Table16[Team 1],$BC28,Table16[Team 2],CY$3)</f>
        <v>0</v>
      </c>
      <c r="CZ28" s="19">
        <f>SUMIFS(Table16[Team 2 GD],Table16[Team 2],$BC28,Table16[Team 1],CZ$3)+SUMIFS(Table16[Team 1 GD],Table16[Team 1],$BC28,Table16[Team 2],CZ$3)</f>
        <v>0</v>
      </c>
      <c r="DA28" s="19">
        <f>SUMIFS(Table16[Team 2 GD],Table16[Team 2],$BC28,Table16[Team 1],DA$3)+SUMIFS(Table16[Team 1 GD],Table16[Team 1],$BC28,Table16[Team 2],DA$3)</f>
        <v>0</v>
      </c>
      <c r="DB28" s="19">
        <f>SUMIFS(Table16[Team 2 GD],Table16[Team 2],$BC28,Table16[Team 1],DB$3)+SUMIFS(Table16[Team 1 GD],Table16[Team 1],$BC28,Table16[Team 2],DB$3)</f>
        <v>0</v>
      </c>
      <c r="DC28" s="19">
        <f>SUMIFS(Table16[Team 2 GD],Table16[Team 2],$BC28,Table16[Team 1],DC$3)+SUMIFS(Table16[Team 1 GD],Table16[Team 1],$BC28,Table16[Team 2],DC$3)</f>
        <v>0</v>
      </c>
      <c r="DD28" s="19">
        <f>SUMIFS(Table16[Team 2 GD],Table16[Team 2],$BC28,Table16[Team 1],DD$3)+SUMIFS(Table16[Team 1 GD],Table16[Team 1],$BC28,Table16[Team 2],DD$3)</f>
        <v>0</v>
      </c>
      <c r="DE28" s="19">
        <f>SUMIFS(Table16[Team 2 GD],Table16[Team 2],$BC28,Table16[Team 1],DE$3)+SUMIFS(Table16[Team 1 GD],Table16[Team 1],$BC28,Table16[Team 2],DE$3)</f>
        <v>0</v>
      </c>
      <c r="DF28" s="19">
        <f>SUMIFS(Table16[Team 2 GD],Table16[Team 2],$BC28,Table16[Team 1],DF$3)+SUMIFS(Table16[Team 1 GD],Table16[Team 1],$BC28,Table16[Team 2],DF$3)</f>
        <v>0</v>
      </c>
      <c r="DG28" s="19">
        <f>SUMIFS(Table16[Team 2 GD],Table16[Team 2],$BC28,Table16[Team 1],DG$3)+SUMIFS(Table16[Team 1 GD],Table16[Team 1],$BC28,Table16[Team 2],DG$3)</f>
        <v>0</v>
      </c>
      <c r="DH28" s="19">
        <f>SUMIFS(Table16[Team 2 GD],Table16[Team 2],$BC28,Table16[Team 1],DH$3)+SUMIFS(Table16[Team 1 GD],Table16[Team 1],$BC28,Table16[Team 2],DH$3)</f>
        <v>0</v>
      </c>
      <c r="DI28" s="19">
        <f>SUMIFS(Table16[Team 2 GD],Table16[Team 2],$BC28,Table16[Team 1],DI$3)+SUMIFS(Table16[Team 1 GD],Table16[Team 1],$BC28,Table16[Team 2],DI$3)</f>
        <v>0</v>
      </c>
      <c r="DJ28" s="19">
        <f>SUMIFS(Table16[Team 2 GD],Table16[Team 2],$BC28,Table16[Team 1],DJ$3)+SUMIFS(Table16[Team 1 GD],Table16[Team 1],$BC28,Table16[Team 2],DJ$3)</f>
        <v>0</v>
      </c>
      <c r="DK28" s="19">
        <f>SUMIFS(Table16[Team 2 GD],Table16[Team 2],$BC28,Table16[Team 1],DK$3)+SUMIFS(Table16[Team 1 GD],Table16[Team 1],$BC28,Table16[Team 2],DK$3)</f>
        <v>0</v>
      </c>
      <c r="DL28" s="19">
        <f>SUMIFS(Table16[Team 2 GD],Table16[Team 2],$BC28,Table16[Team 1],DL$3)+SUMIFS(Table16[Team 1 GD],Table16[Team 1],$BC28,Table16[Team 2],DL$3)</f>
        <v>0</v>
      </c>
      <c r="DM28" s="19">
        <f>SUMIFS(Table16[Team 2 GD],Table16[Team 2],$BC28,Table16[Team 1],DM$3)+SUMIFS(Table16[Team 1 GD],Table16[Team 1],$BC28,Table16[Team 2],DM$3)</f>
        <v>0</v>
      </c>
      <c r="DN28" s="19">
        <f>SUMIFS(Table16[Team 2 GD],Table16[Team 2],$BC28,Table16[Team 1],DN$3)+SUMIFS(Table16[Team 1 GD],Table16[Team 1],$BC28,Table16[Team 2],DN$3)</f>
        <v>0</v>
      </c>
      <c r="DO28" s="19">
        <f>SUMIFS(Table16[Team 2 GD],Table16[Team 2],$BC28,Table16[Team 1],DO$3)+SUMIFS(Table16[Team 1 GD],Table16[Team 1],$BC28,Table16[Team 2],DO$3)</f>
        <v>0</v>
      </c>
      <c r="DP28" s="19">
        <f>SUMIFS(Table16[Team 2 GD],Table16[Team 2],$BC28,Table16[Team 1],DP$3)+SUMIFS(Table16[Team 1 GD],Table16[Team 1],$BC28,Table16[Team 2],DP$3)</f>
        <v>0</v>
      </c>
      <c r="DQ28" s="19">
        <f>SUMIFS(Table16[Team 2 GD],Table16[Team 2],$BC28,Table16[Team 1],DQ$3)+SUMIFS(Table16[Team 1 GD],Table16[Team 1],$BC28,Table16[Team 2],DQ$3)</f>
        <v>0</v>
      </c>
      <c r="DS28" s="17" t="s">
        <v>66</v>
      </c>
      <c r="DT28" s="19">
        <f>SUMIFS(Table16[Team 2 Goals],Table16[Team 2],$BC28,Table16[Team 1],DT$3)+SUMIFS(Table16[Team 1 Goals],Table16[Team 1],$BC28,Table16[Team 2],DT$3)</f>
        <v>0</v>
      </c>
      <c r="DU28" s="19">
        <f>SUMIFS(Table16[Team 2 Goals],Table16[Team 2],$BC28,Table16[Team 1],DU$3)+SUMIFS(Table16[Team 1 Goals],Table16[Team 1],$BC28,Table16[Team 2],DU$3)</f>
        <v>0</v>
      </c>
      <c r="DV28" s="19">
        <f>SUMIFS(Table16[Team 2 Goals],Table16[Team 2],$BC28,Table16[Team 1],DV$3)+SUMIFS(Table16[Team 1 Goals],Table16[Team 1],$BC28,Table16[Team 2],DV$3)</f>
        <v>0</v>
      </c>
      <c r="DW28" s="19">
        <f>SUMIFS(Table16[Team 2 Goals],Table16[Team 2],$BC28,Table16[Team 1],DW$3)+SUMIFS(Table16[Team 1 Goals],Table16[Team 1],$BC28,Table16[Team 2],DW$3)</f>
        <v>0</v>
      </c>
      <c r="DX28" s="19">
        <f>SUMIFS(Table16[Team 2 Goals],Table16[Team 2],$BC28,Table16[Team 1],DX$3)+SUMIFS(Table16[Team 1 Goals],Table16[Team 1],$BC28,Table16[Team 2],DX$3)</f>
        <v>0</v>
      </c>
      <c r="DY28" s="19">
        <f>SUMIFS(Table16[Team 2 Goals],Table16[Team 2],$BC28,Table16[Team 1],DY$3)+SUMIFS(Table16[Team 1 Goals],Table16[Team 1],$BC28,Table16[Team 2],DY$3)</f>
        <v>0</v>
      </c>
      <c r="DZ28" s="19">
        <f>SUMIFS(Table16[Team 2 Goals],Table16[Team 2],$BC28,Table16[Team 1],DZ$3)+SUMIFS(Table16[Team 1 Goals],Table16[Team 1],$BC28,Table16[Team 2],DZ$3)</f>
        <v>0</v>
      </c>
      <c r="EA28" s="19">
        <f>SUMIFS(Table16[Team 2 Goals],Table16[Team 2],$BC28,Table16[Team 1],EA$3)+SUMIFS(Table16[Team 1 Goals],Table16[Team 1],$BC28,Table16[Team 2],EA$3)</f>
        <v>0</v>
      </c>
      <c r="EB28" s="19">
        <f>SUMIFS(Table16[Team 2 Goals],Table16[Team 2],$BC28,Table16[Team 1],EB$3)+SUMIFS(Table16[Team 1 Goals],Table16[Team 1],$BC28,Table16[Team 2],EB$3)</f>
        <v>0</v>
      </c>
      <c r="EC28" s="19">
        <f>SUMIFS(Table16[Team 2 Goals],Table16[Team 2],$BC28,Table16[Team 1],EC$3)+SUMIFS(Table16[Team 1 Goals],Table16[Team 1],$BC28,Table16[Team 2],EC$3)</f>
        <v>0</v>
      </c>
      <c r="ED28" s="19">
        <f>SUMIFS(Table16[Team 2 Goals],Table16[Team 2],$BC28,Table16[Team 1],ED$3)+SUMIFS(Table16[Team 1 Goals],Table16[Team 1],$BC28,Table16[Team 2],ED$3)</f>
        <v>0</v>
      </c>
      <c r="EE28" s="19">
        <f>SUMIFS(Table16[Team 2 Goals],Table16[Team 2],$BC28,Table16[Team 1],EE$3)+SUMIFS(Table16[Team 1 Goals],Table16[Team 1],$BC28,Table16[Team 2],EE$3)</f>
        <v>0</v>
      </c>
      <c r="EF28" s="19">
        <f>SUMIFS(Table16[Team 2 Goals],Table16[Team 2],$BC28,Table16[Team 1],EF$3)+SUMIFS(Table16[Team 1 Goals],Table16[Team 1],$BC28,Table16[Team 2],EF$3)</f>
        <v>0</v>
      </c>
      <c r="EG28" s="19">
        <f>SUMIFS(Table16[Team 2 Goals],Table16[Team 2],$BC28,Table16[Team 1],EG$3)+SUMIFS(Table16[Team 1 Goals],Table16[Team 1],$BC28,Table16[Team 2],EG$3)</f>
        <v>0</v>
      </c>
      <c r="EH28" s="19">
        <f>SUMIFS(Table16[Team 2 Goals],Table16[Team 2],$BC28,Table16[Team 1],EH$3)+SUMIFS(Table16[Team 1 Goals],Table16[Team 1],$BC28,Table16[Team 2],EH$3)</f>
        <v>0</v>
      </c>
      <c r="EI28" s="19">
        <f>SUMIFS(Table16[Team 2 Goals],Table16[Team 2],$BC28,Table16[Team 1],EI$3)+SUMIFS(Table16[Team 1 Goals],Table16[Team 1],$BC28,Table16[Team 2],EI$3)</f>
        <v>0</v>
      </c>
      <c r="EJ28" s="19">
        <f>SUMIFS(Table16[Team 2 Goals],Table16[Team 2],$BC28,Table16[Team 1],EJ$3)+SUMIFS(Table16[Team 1 Goals],Table16[Team 1],$BC28,Table16[Team 2],EJ$3)</f>
        <v>0</v>
      </c>
      <c r="EK28" s="19">
        <f>SUMIFS(Table16[Team 2 Goals],Table16[Team 2],$BC28,Table16[Team 1],EK$3)+SUMIFS(Table16[Team 1 Goals],Table16[Team 1],$BC28,Table16[Team 2],EK$3)</f>
        <v>0</v>
      </c>
      <c r="EL28" s="19">
        <f>SUMIFS(Table16[Team 2 Goals],Table16[Team 2],$BC28,Table16[Team 1],EL$3)+SUMIFS(Table16[Team 1 Goals],Table16[Team 1],$BC28,Table16[Team 2],EL$3)</f>
        <v>0</v>
      </c>
      <c r="EM28" s="19">
        <f>SUMIFS(Table16[Team 2 Goals],Table16[Team 2],$BC28,Table16[Team 1],EM$3)+SUMIFS(Table16[Team 1 Goals],Table16[Team 1],$BC28,Table16[Team 2],EM$3)</f>
        <v>0</v>
      </c>
      <c r="EN28" s="19">
        <f>SUMIFS(Table16[Team 2 Goals],Table16[Team 2],$BC28,Table16[Team 1],EN$3)+SUMIFS(Table16[Team 1 Goals],Table16[Team 1],$BC28,Table16[Team 2],EN$3)</f>
        <v>0</v>
      </c>
      <c r="EO28" s="19">
        <f>SUMIFS(Table16[Team 2 Goals],Table16[Team 2],$BC28,Table16[Team 1],EO$3)+SUMIFS(Table16[Team 1 Goals],Table16[Team 1],$BC28,Table16[Team 2],EO$3)</f>
        <v>0</v>
      </c>
      <c r="EP28" s="19">
        <f>SUMIFS(Table16[Team 2 Goals],Table16[Team 2],$BC28,Table16[Team 1],EP$3)+SUMIFS(Table16[Team 1 Goals],Table16[Team 1],$BC28,Table16[Team 2],EP$3)</f>
        <v>0</v>
      </c>
      <c r="EQ28" s="19">
        <f>SUMIFS(Table16[Team 2 Goals],Table16[Team 2],$BC28,Table16[Team 1],EQ$3)+SUMIFS(Table16[Team 1 Goals],Table16[Team 1],$BC28,Table16[Team 2],EQ$3)</f>
        <v>0</v>
      </c>
      <c r="ER28" s="19">
        <f>SUMIFS(Table16[Team 2 Goals],Table16[Team 2],$BC28,Table16[Team 1],ER$3)+SUMIFS(Table16[Team 1 Goals],Table16[Team 1],$BC28,Table16[Team 2],ER$3)</f>
        <v>0</v>
      </c>
      <c r="ES28" s="19">
        <f>SUMIFS(Table16[Team 2 Goals],Table16[Team 2],$BC28,Table16[Team 1],ES$3)+SUMIFS(Table16[Team 1 Goals],Table16[Team 1],$BC28,Table16[Team 2],ES$3)</f>
        <v>0</v>
      </c>
      <c r="ET28" s="19">
        <f>SUMIFS(Table16[Team 2 Goals],Table16[Team 2],$BC28,Table16[Team 1],ET$3)+SUMIFS(Table16[Team 1 Goals],Table16[Team 1],$BC28,Table16[Team 2],ET$3)</f>
        <v>0</v>
      </c>
      <c r="EU28" s="19">
        <f>SUMIFS(Table16[Team 2 Goals],Table16[Team 2],$BC28,Table16[Team 1],EU$3)+SUMIFS(Table16[Team 1 Goals],Table16[Team 1],$BC28,Table16[Team 2],EU$3)</f>
        <v>0</v>
      </c>
      <c r="EV28" s="19">
        <f>SUMIFS(Table16[Team 2 Goals],Table16[Team 2],$BC28,Table16[Team 1],EV$3)+SUMIFS(Table16[Team 1 Goals],Table16[Team 1],$BC28,Table16[Team 2],EV$3)</f>
        <v>0</v>
      </c>
      <c r="EW28" s="19">
        <f>SUMIFS(Table16[Team 2 Goals],Table16[Team 2],$BC28,Table16[Team 1],EW$3)+SUMIFS(Table16[Team 1 Goals],Table16[Team 1],$BC28,Table16[Team 2],EW$3)</f>
        <v>0</v>
      </c>
      <c r="EX28" s="19">
        <f>SUMIFS(Table16[Team 2 Goals],Table16[Team 2],$BC28,Table16[Team 1],EX$3)+SUMIFS(Table16[Team 1 Goals],Table16[Team 1],$BC28,Table16[Team 2],EX$3)</f>
        <v>0</v>
      </c>
      <c r="EY28" s="19">
        <f>SUMIFS(Table16[Team 2 Goals],Table16[Team 2],$BC28,Table16[Team 1],EY$3)+SUMIFS(Table16[Team 1 Goals],Table16[Team 1],$BC28,Table16[Team 2],EY$3)</f>
        <v>0</v>
      </c>
      <c r="FA28" s="72"/>
      <c r="FB28" s="72"/>
    </row>
    <row r="29" spans="1:160" s="17" customFormat="1" ht="30" customHeight="1" thickBot="1" x14ac:dyDescent="0.3">
      <c r="A29" s="70"/>
      <c r="B29" s="5">
        <v>26</v>
      </c>
      <c r="C29" s="5" t="s">
        <v>121</v>
      </c>
      <c r="D29" s="28">
        <v>44892</v>
      </c>
      <c r="E29" s="5" t="s">
        <v>14</v>
      </c>
      <c r="F29" s="29">
        <v>0.66666666666666663</v>
      </c>
      <c r="G29" s="30">
        <f t="shared" si="0"/>
        <v>44892.208333333328</v>
      </c>
      <c r="H29" s="5" t="s">
        <v>41</v>
      </c>
      <c r="I29" s="67"/>
      <c r="J29" s="5" t="str">
        <f>IF(Table16[[#This Row],[SCORE]]="","",IF(O29=P29,"Draw",IF(O29&gt;P29,K29,L29)))</f>
        <v/>
      </c>
      <c r="K29" s="17" t="str">
        <f>IF(Table16[[#This Row],[TEAMS]]="","",LEFT(H29,FIND(" -",H29,1)-1))</f>
        <v>Belgium</v>
      </c>
      <c r="L29" s="17" t="str">
        <f>IF(Table16[[#This Row],[TEAMS]]="","",MID(H29,FIND("-",H29,1)+2,LEN(H29)-FIND("-",H29,1)+2))</f>
        <v>Morocco</v>
      </c>
      <c r="M29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29" s="17" t="str">
        <f>IF(Table16[[#This Row],[Winner]]=Table16[[#This Row],[Team 1]],Table16[[#This Row],[Team 2]],IF(Table16[[#This Row],[Winner]]=Table16[[#This Row],[Team 2]],Table16[[#This Row],[Team 1]],""))</f>
        <v/>
      </c>
      <c r="O29" s="17" t="str">
        <f>IF(Table16[[#This Row],[SCORE]]="","",LEFT(I29,FIND(":",I29,1)-1)*1)</f>
        <v/>
      </c>
      <c r="P29" s="17" t="str">
        <f>IF(Table16[[#This Row],[SCORE]]="","",MID(I29,FIND(":",I29,1)+1,LEN(I29)-FIND(":",I29,1)+1)*1)</f>
        <v/>
      </c>
      <c r="Q29" s="17" t="str">
        <f>IF(OR(Table16[[#This Row],[Team 1 Goals]]="",Table16[[#This Row],[Team 2 Goals]]=""),"",Table16[[#This Row],[Team 1 Goals]]-Table16[[#This Row],[Team 2 Goals]])</f>
        <v/>
      </c>
      <c r="R29" s="17" t="str">
        <f>IF(OR(Table16[[#This Row],[Team 1 Goals]]="",Table16[[#This Row],[Team 2 Goals]]=""),"",Table16[[#This Row],[Team 2 Goals]]-Table16[[#This Row],[Team 1 Goals]])</f>
        <v/>
      </c>
      <c r="S29" s="17" t="str">
        <f>IF(Table16[[#This Row],[SCORE]]="","",IF(Table16[[#This Row],[WINNER / RESULT]]="Draw",1,IF(Table16[[#This Row],[WINNER / RESULT]]=Table16[[#This Row],[Team 1]],3,0)))</f>
        <v/>
      </c>
      <c r="T29" s="17" t="str">
        <f>IF(Table16[[#This Row],[SCORE]]="","",IF(Table16[[#This Row],[WINNER / RESULT]]="Draw",1,IF(Table16[[#This Row],[WINNER / RESULT]]=Table16[[#This Row],[Team 2]],3,0)))</f>
        <v/>
      </c>
      <c r="Z29" s="3"/>
      <c r="AA29" s="76" t="s">
        <v>138</v>
      </c>
      <c r="AB29" s="77"/>
      <c r="AC29" s="38" t="s">
        <v>127</v>
      </c>
      <c r="AD29" s="41" t="s">
        <v>142</v>
      </c>
      <c r="AE29" s="42" t="s">
        <v>69</v>
      </c>
      <c r="AI29" s="17" t="s">
        <v>121</v>
      </c>
      <c r="AJ29" s="17" t="s">
        <v>93</v>
      </c>
      <c r="AK29" s="17">
        <f>COUNTIF(Table16[Winner],AJ29)</f>
        <v>0</v>
      </c>
      <c r="AL29" s="17">
        <f>COUNTIFS(Table16[Team 2],AJ29,Table16[WINNER / RESULT],"Draw")+COUNTIFS(Table16[Team 1],AJ29,Table16[WINNER / RESULT],"Draw")</f>
        <v>0</v>
      </c>
      <c r="AM29" s="17">
        <f>COUNTIF(Table16[Loser],AJ29)</f>
        <v>0</v>
      </c>
      <c r="AN29" s="17">
        <f>AL29+(3*AK29)</f>
        <v>0</v>
      </c>
      <c r="AO29" s="17">
        <f>SUMIFS(Table16[Team 1 Goals],Table16[Team 1],AJ29)+SUMIFS(Table16[Team 2 Goals],Table16[Team 2],AJ29)</f>
        <v>0</v>
      </c>
      <c r="AP29" s="17">
        <f>SUMIFS(Table16[Team 2 Goals],Table16[Team 1],AJ29)+SUMIFS(Table16[Team 1 Goals],Table16[Team 2],AJ29)</f>
        <v>0</v>
      </c>
      <c r="AQ29" s="17">
        <f>AO29-AP29</f>
        <v>0</v>
      </c>
      <c r="AR29" s="17">
        <f ca="1">RANK(BA29,$BA$29:$BA$32,1)</f>
        <v>1</v>
      </c>
      <c r="AS29" s="17" t="str">
        <f t="shared" si="1"/>
        <v/>
      </c>
      <c r="AT29" s="17" t="str">
        <f ca="1">IF(AS29="",AR29&amp;AI29,AS29&amp;AI29)</f>
        <v>1F</v>
      </c>
      <c r="AU29" s="17">
        <f>RANK(AN29,AN29:AN32)+(RANK(AQ29,AQ29:AQ32)/10)+(RANK(AO29,AO29:AO32)/100)</f>
        <v>1.1100000000000001</v>
      </c>
      <c r="AV29" s="17">
        <f>RANK(AU29,$AU$29:$AU$32,1)</f>
        <v>1</v>
      </c>
      <c r="AW29" s="17" cm="1">
        <f t="array" aca="1" ref="AW29" ca="1">SUMPRODUCT((OFFSET($BD$3:$CI$3,MATCH($AJ29,$BC$4:$BC$35,0),0))*((IF($AV31=$AV29,$BD$3:$CI$3=$AJ31,0))+(IF($AV32=$AV29,$BD$3:$CI$3=$AJ32,0))+(IF($AV30=$AV29,$BD$3:$CI$3=$AJ30,0))))</f>
        <v>0</v>
      </c>
      <c r="AX29" s="17" cm="1">
        <f t="array" aca="1" ref="AX29" ca="1">SUMPRODUCT((OFFSET($CL$3:$DQ$3,MATCH($AJ29,$CK$4:$CK$35,0),0))*((IF($AV31=$AV29,$CL$3:$DQ$3=$AJ31,0))+(IF($AV32=$AV29,$CL$3:$DQ$3=$AJ32,0))+(IF($AV30=$AV29,$CL$3:$DQ$3=$AJ30,0))))</f>
        <v>0</v>
      </c>
      <c r="AY29" s="17" cm="1">
        <f t="array" aca="1" ref="AY29" ca="1">SUMPRODUCT((OFFSET($DT$3:$EY$3,MATCH($AJ29,$DS$4:$DS$35,0),0))*((IF($AV31=$AV29,$DT$3:$EY$3=$AJ31,0))+(IF($AV32=$AV29,$DT$3:$EY$3=$AJ32,0))+(IF($AV30=$AV29,$DT$3:$EY$3=$AJ30,0))))</f>
        <v>0</v>
      </c>
      <c r="AZ29" s="17">
        <f ca="1">(AW29/1000)+(AX29/10000)+(AY29/100000)+(ROW(AY32)/10000000)</f>
        <v>3.1999999999999999E-6</v>
      </c>
      <c r="BA29" s="17">
        <f ca="1">+AU29-AZ29</f>
        <v>1.1099968</v>
      </c>
      <c r="BC29" s="17" t="s">
        <v>109</v>
      </c>
      <c r="BD29" s="19">
        <f>SUMIFS(Table16[Team 2 Points],Table16[Team 2],$BC29,Table16[Team 1],BD$3)+SUMIFS(Table16[Team 1 Points],Table16[Team 1],$BC29,Table16[Team 2],BD$3)</f>
        <v>0</v>
      </c>
      <c r="BE29" s="19">
        <f>SUMIFS(Table16[Team 2 Points],Table16[Team 2],$BC29,Table16[Team 1],BE$3)+SUMIFS(Table16[Team 1 Points],Table16[Team 1],$BC29,Table16[Team 2],BE$3)</f>
        <v>0</v>
      </c>
      <c r="BF29" s="19">
        <f>SUMIFS(Table16[Team 2 Points],Table16[Team 2],$BC29,Table16[Team 1],BF$3)+SUMIFS(Table16[Team 1 Points],Table16[Team 1],$BC29,Table16[Team 2],BF$3)</f>
        <v>0</v>
      </c>
      <c r="BG29" s="19">
        <f>SUMIFS(Table16[Team 2 Points],Table16[Team 2],$BC29,Table16[Team 1],BG$3)+SUMIFS(Table16[Team 1 Points],Table16[Team 1],$BC29,Table16[Team 2],BG$3)</f>
        <v>0</v>
      </c>
      <c r="BH29" s="19">
        <f>SUMIFS(Table16[Team 2 Points],Table16[Team 2],$BC29,Table16[Team 1],BH$3)+SUMIFS(Table16[Team 1 Points],Table16[Team 1],$BC29,Table16[Team 2],BH$3)</f>
        <v>0</v>
      </c>
      <c r="BI29" s="19">
        <f>SUMIFS(Table16[Team 2 Points],Table16[Team 2],$BC29,Table16[Team 1],BI$3)+SUMIFS(Table16[Team 1 Points],Table16[Team 1],$BC29,Table16[Team 2],BI$3)</f>
        <v>0</v>
      </c>
      <c r="BJ29" s="19">
        <f>SUMIFS(Table16[Team 2 Points],Table16[Team 2],$BC29,Table16[Team 1],BJ$3)+SUMIFS(Table16[Team 1 Points],Table16[Team 1],$BC29,Table16[Team 2],BJ$3)</f>
        <v>0</v>
      </c>
      <c r="BK29" s="19">
        <f>SUMIFS(Table16[Team 2 Points],Table16[Team 2],$BC29,Table16[Team 1],BK$3)+SUMIFS(Table16[Team 1 Points],Table16[Team 1],$BC29,Table16[Team 2],BK$3)</f>
        <v>0</v>
      </c>
      <c r="BL29" s="19">
        <f>SUMIFS(Table16[Team 2 Points],Table16[Team 2],$BC29,Table16[Team 1],BL$3)+SUMIFS(Table16[Team 1 Points],Table16[Team 1],$BC29,Table16[Team 2],BL$3)</f>
        <v>0</v>
      </c>
      <c r="BM29" s="19">
        <f>SUMIFS(Table16[Team 2 Points],Table16[Team 2],$BC29,Table16[Team 1],BM$3)+SUMIFS(Table16[Team 1 Points],Table16[Team 1],$BC29,Table16[Team 2],BM$3)</f>
        <v>0</v>
      </c>
      <c r="BN29" s="19">
        <f>SUMIFS(Table16[Team 2 Points],Table16[Team 2],$BC29,Table16[Team 1],BN$3)+SUMIFS(Table16[Team 1 Points],Table16[Team 1],$BC29,Table16[Team 2],BN$3)</f>
        <v>0</v>
      </c>
      <c r="BO29" s="19">
        <f>SUMIFS(Table16[Team 2 Points],Table16[Team 2],$BC29,Table16[Team 1],BO$3)+SUMIFS(Table16[Team 1 Points],Table16[Team 1],$BC29,Table16[Team 2],BO$3)</f>
        <v>0</v>
      </c>
      <c r="BP29" s="19">
        <f>SUMIFS(Table16[Team 2 Points],Table16[Team 2],$BC29,Table16[Team 1],BP$3)+SUMIFS(Table16[Team 1 Points],Table16[Team 1],$BC29,Table16[Team 2],BP$3)</f>
        <v>0</v>
      </c>
      <c r="BQ29" s="19">
        <f>SUMIFS(Table16[Team 2 Points],Table16[Team 2],$BC29,Table16[Team 1],BQ$3)+SUMIFS(Table16[Team 1 Points],Table16[Team 1],$BC29,Table16[Team 2],BQ$3)</f>
        <v>0</v>
      </c>
      <c r="BR29" s="19">
        <f>SUMIFS(Table16[Team 2 Points],Table16[Team 2],$BC29,Table16[Team 1],BR$3)+SUMIFS(Table16[Team 1 Points],Table16[Team 1],$BC29,Table16[Team 2],BR$3)</f>
        <v>0</v>
      </c>
      <c r="BS29" s="19">
        <f>SUMIFS(Table16[Team 2 Points],Table16[Team 2],$BC29,Table16[Team 1],BS$3)+SUMIFS(Table16[Team 1 Points],Table16[Team 1],$BC29,Table16[Team 2],BS$3)</f>
        <v>0</v>
      </c>
      <c r="BT29" s="19">
        <f>SUMIFS(Table16[Team 2 Points],Table16[Team 2],$BC29,Table16[Team 1],BT$3)+SUMIFS(Table16[Team 1 Points],Table16[Team 1],$BC29,Table16[Team 2],BT$3)</f>
        <v>0</v>
      </c>
      <c r="BU29" s="19">
        <f>SUMIFS(Table16[Team 2 Points],Table16[Team 2],$BC29,Table16[Team 1],BU$3)+SUMIFS(Table16[Team 1 Points],Table16[Team 1],$BC29,Table16[Team 2],BU$3)</f>
        <v>0</v>
      </c>
      <c r="BV29" s="19">
        <f>SUMIFS(Table16[Team 2 Points],Table16[Team 2],$BC29,Table16[Team 1],BV$3)+SUMIFS(Table16[Team 1 Points],Table16[Team 1],$BC29,Table16[Team 2],BV$3)</f>
        <v>0</v>
      </c>
      <c r="BW29" s="19">
        <f>SUMIFS(Table16[Team 2 Points],Table16[Team 2],$BC29,Table16[Team 1],BW$3)+SUMIFS(Table16[Team 1 Points],Table16[Team 1],$BC29,Table16[Team 2],BW$3)</f>
        <v>0</v>
      </c>
      <c r="BX29" s="19">
        <f>SUMIFS(Table16[Team 2 Points],Table16[Team 2],$BC29,Table16[Team 1],BX$3)+SUMIFS(Table16[Team 1 Points],Table16[Team 1],$BC29,Table16[Team 2],BX$3)</f>
        <v>0</v>
      </c>
      <c r="BY29" s="19">
        <f>SUMIFS(Table16[Team 2 Points],Table16[Team 2],$BC29,Table16[Team 1],BY$3)+SUMIFS(Table16[Team 1 Points],Table16[Team 1],$BC29,Table16[Team 2],BY$3)</f>
        <v>0</v>
      </c>
      <c r="BZ29" s="19">
        <f>SUMIFS(Table16[Team 2 Points],Table16[Team 2],$BC29,Table16[Team 1],BZ$3)+SUMIFS(Table16[Team 1 Points],Table16[Team 1],$BC29,Table16[Team 2],BZ$3)</f>
        <v>0</v>
      </c>
      <c r="CA29" s="19">
        <f>SUMIFS(Table16[Team 2 Points],Table16[Team 2],$BC29,Table16[Team 1],CA$3)+SUMIFS(Table16[Team 1 Points],Table16[Team 1],$BC29,Table16[Team 2],CA$3)</f>
        <v>0</v>
      </c>
      <c r="CB29" s="19">
        <f>SUMIFS(Table16[Team 2 Points],Table16[Team 2],$BC29,Table16[Team 1],CB$3)+SUMIFS(Table16[Team 1 Points],Table16[Team 1],$BC29,Table16[Team 2],CB$3)</f>
        <v>0</v>
      </c>
      <c r="CC29" s="19">
        <f>SUMIFS(Table16[Team 2 Points],Table16[Team 2],$BC29,Table16[Team 1],CC$3)+SUMIFS(Table16[Team 1 Points],Table16[Team 1],$BC29,Table16[Team 2],CC$3)</f>
        <v>0</v>
      </c>
      <c r="CD29" s="19">
        <f>SUMIFS(Table16[Team 2 Points],Table16[Team 2],$BC29,Table16[Team 1],CD$3)+SUMIFS(Table16[Team 1 Points],Table16[Team 1],$BC29,Table16[Team 2],CD$3)</f>
        <v>0</v>
      </c>
      <c r="CE29" s="19">
        <f>SUMIFS(Table16[Team 2 Points],Table16[Team 2],$BC29,Table16[Team 1],CE$3)+SUMIFS(Table16[Team 1 Points],Table16[Team 1],$BC29,Table16[Team 2],CE$3)</f>
        <v>0</v>
      </c>
      <c r="CF29" s="19">
        <f>SUMIFS(Table16[Team 2 Points],Table16[Team 2],$BC29,Table16[Team 1],CF$3)+SUMIFS(Table16[Team 1 Points],Table16[Team 1],$BC29,Table16[Team 2],CF$3)</f>
        <v>0</v>
      </c>
      <c r="CG29" s="19">
        <f>SUMIFS(Table16[Team 2 Points],Table16[Team 2],$BC29,Table16[Team 1],CG$3)+SUMIFS(Table16[Team 1 Points],Table16[Team 1],$BC29,Table16[Team 2],CG$3)</f>
        <v>0</v>
      </c>
      <c r="CH29" s="19">
        <f>SUMIFS(Table16[Team 2 Points],Table16[Team 2],$BC29,Table16[Team 1],CH$3)+SUMIFS(Table16[Team 1 Points],Table16[Team 1],$BC29,Table16[Team 2],CH$3)</f>
        <v>0</v>
      </c>
      <c r="CI29" s="19">
        <f>SUMIFS(Table16[Team 2 Points],Table16[Team 2],$BC29,Table16[Team 1],CI$3)+SUMIFS(Table16[Team 1 Points],Table16[Team 1],$BC29,Table16[Team 2],CI$3)</f>
        <v>0</v>
      </c>
      <c r="CK29" s="17" t="s">
        <v>109</v>
      </c>
      <c r="CL29" s="19">
        <f>SUMIFS(Table16[Team 2 GD],Table16[Team 2],$BC29,Table16[Team 1],CL$3)+SUMIFS(Table16[Team 1 GD],Table16[Team 1],$BC29,Table16[Team 2],CL$3)</f>
        <v>0</v>
      </c>
      <c r="CM29" s="19">
        <f>SUMIFS(Table16[Team 2 GD],Table16[Team 2],$BC29,Table16[Team 1],CM$3)+SUMIFS(Table16[Team 1 GD],Table16[Team 1],$BC29,Table16[Team 2],CM$3)</f>
        <v>0</v>
      </c>
      <c r="CN29" s="19">
        <f>SUMIFS(Table16[Team 2 GD],Table16[Team 2],$BC29,Table16[Team 1],CN$3)+SUMIFS(Table16[Team 1 GD],Table16[Team 1],$BC29,Table16[Team 2],CN$3)</f>
        <v>0</v>
      </c>
      <c r="CO29" s="19">
        <f>SUMIFS(Table16[Team 2 GD],Table16[Team 2],$BC29,Table16[Team 1],CO$3)+SUMIFS(Table16[Team 1 GD],Table16[Team 1],$BC29,Table16[Team 2],CO$3)</f>
        <v>0</v>
      </c>
      <c r="CP29" s="19">
        <f>SUMIFS(Table16[Team 2 GD],Table16[Team 2],$BC29,Table16[Team 1],CP$3)+SUMIFS(Table16[Team 1 GD],Table16[Team 1],$BC29,Table16[Team 2],CP$3)</f>
        <v>0</v>
      </c>
      <c r="CQ29" s="19">
        <f>SUMIFS(Table16[Team 2 GD],Table16[Team 2],$BC29,Table16[Team 1],CQ$3)+SUMIFS(Table16[Team 1 GD],Table16[Team 1],$BC29,Table16[Team 2],CQ$3)</f>
        <v>0</v>
      </c>
      <c r="CR29" s="19">
        <f>SUMIFS(Table16[Team 2 GD],Table16[Team 2],$BC29,Table16[Team 1],CR$3)+SUMIFS(Table16[Team 1 GD],Table16[Team 1],$BC29,Table16[Team 2],CR$3)</f>
        <v>0</v>
      </c>
      <c r="CS29" s="19">
        <f>SUMIFS(Table16[Team 2 GD],Table16[Team 2],$BC29,Table16[Team 1],CS$3)+SUMIFS(Table16[Team 1 GD],Table16[Team 1],$BC29,Table16[Team 2],CS$3)</f>
        <v>0</v>
      </c>
      <c r="CT29" s="19">
        <f>SUMIFS(Table16[Team 2 GD],Table16[Team 2],$BC29,Table16[Team 1],CT$3)+SUMIFS(Table16[Team 1 GD],Table16[Team 1],$BC29,Table16[Team 2],CT$3)</f>
        <v>0</v>
      </c>
      <c r="CU29" s="19">
        <f>SUMIFS(Table16[Team 2 GD],Table16[Team 2],$BC29,Table16[Team 1],CU$3)+SUMIFS(Table16[Team 1 GD],Table16[Team 1],$BC29,Table16[Team 2],CU$3)</f>
        <v>0</v>
      </c>
      <c r="CV29" s="19">
        <f>SUMIFS(Table16[Team 2 GD],Table16[Team 2],$BC29,Table16[Team 1],CV$3)+SUMIFS(Table16[Team 1 GD],Table16[Team 1],$BC29,Table16[Team 2],CV$3)</f>
        <v>0</v>
      </c>
      <c r="CW29" s="19">
        <f>SUMIFS(Table16[Team 2 GD],Table16[Team 2],$BC29,Table16[Team 1],CW$3)+SUMIFS(Table16[Team 1 GD],Table16[Team 1],$BC29,Table16[Team 2],CW$3)</f>
        <v>0</v>
      </c>
      <c r="CX29" s="19">
        <f>SUMIFS(Table16[Team 2 GD],Table16[Team 2],$BC29,Table16[Team 1],CX$3)+SUMIFS(Table16[Team 1 GD],Table16[Team 1],$BC29,Table16[Team 2],CX$3)</f>
        <v>0</v>
      </c>
      <c r="CY29" s="19">
        <f>SUMIFS(Table16[Team 2 GD],Table16[Team 2],$BC29,Table16[Team 1],CY$3)+SUMIFS(Table16[Team 1 GD],Table16[Team 1],$BC29,Table16[Team 2],CY$3)</f>
        <v>0</v>
      </c>
      <c r="CZ29" s="19">
        <f>SUMIFS(Table16[Team 2 GD],Table16[Team 2],$BC29,Table16[Team 1],CZ$3)+SUMIFS(Table16[Team 1 GD],Table16[Team 1],$BC29,Table16[Team 2],CZ$3)</f>
        <v>0</v>
      </c>
      <c r="DA29" s="19">
        <f>SUMIFS(Table16[Team 2 GD],Table16[Team 2],$BC29,Table16[Team 1],DA$3)+SUMIFS(Table16[Team 1 GD],Table16[Team 1],$BC29,Table16[Team 2],DA$3)</f>
        <v>0</v>
      </c>
      <c r="DB29" s="19">
        <f>SUMIFS(Table16[Team 2 GD],Table16[Team 2],$BC29,Table16[Team 1],DB$3)+SUMIFS(Table16[Team 1 GD],Table16[Team 1],$BC29,Table16[Team 2],DB$3)</f>
        <v>0</v>
      </c>
      <c r="DC29" s="19">
        <f>SUMIFS(Table16[Team 2 GD],Table16[Team 2],$BC29,Table16[Team 1],DC$3)+SUMIFS(Table16[Team 1 GD],Table16[Team 1],$BC29,Table16[Team 2],DC$3)</f>
        <v>0</v>
      </c>
      <c r="DD29" s="19">
        <f>SUMIFS(Table16[Team 2 GD],Table16[Team 2],$BC29,Table16[Team 1],DD$3)+SUMIFS(Table16[Team 1 GD],Table16[Team 1],$BC29,Table16[Team 2],DD$3)</f>
        <v>0</v>
      </c>
      <c r="DE29" s="19">
        <f>SUMIFS(Table16[Team 2 GD],Table16[Team 2],$BC29,Table16[Team 1],DE$3)+SUMIFS(Table16[Team 1 GD],Table16[Team 1],$BC29,Table16[Team 2],DE$3)</f>
        <v>0</v>
      </c>
      <c r="DF29" s="19">
        <f>SUMIFS(Table16[Team 2 GD],Table16[Team 2],$BC29,Table16[Team 1],DF$3)+SUMIFS(Table16[Team 1 GD],Table16[Team 1],$BC29,Table16[Team 2],DF$3)</f>
        <v>0</v>
      </c>
      <c r="DG29" s="19">
        <f>SUMIFS(Table16[Team 2 GD],Table16[Team 2],$BC29,Table16[Team 1],DG$3)+SUMIFS(Table16[Team 1 GD],Table16[Team 1],$BC29,Table16[Team 2],DG$3)</f>
        <v>0</v>
      </c>
      <c r="DH29" s="19">
        <f>SUMIFS(Table16[Team 2 GD],Table16[Team 2],$BC29,Table16[Team 1],DH$3)+SUMIFS(Table16[Team 1 GD],Table16[Team 1],$BC29,Table16[Team 2],DH$3)</f>
        <v>0</v>
      </c>
      <c r="DI29" s="19">
        <f>SUMIFS(Table16[Team 2 GD],Table16[Team 2],$BC29,Table16[Team 1],DI$3)+SUMIFS(Table16[Team 1 GD],Table16[Team 1],$BC29,Table16[Team 2],DI$3)</f>
        <v>0</v>
      </c>
      <c r="DJ29" s="19">
        <f>SUMIFS(Table16[Team 2 GD],Table16[Team 2],$BC29,Table16[Team 1],DJ$3)+SUMIFS(Table16[Team 1 GD],Table16[Team 1],$BC29,Table16[Team 2],DJ$3)</f>
        <v>0</v>
      </c>
      <c r="DK29" s="19">
        <f>SUMIFS(Table16[Team 2 GD],Table16[Team 2],$BC29,Table16[Team 1],DK$3)+SUMIFS(Table16[Team 1 GD],Table16[Team 1],$BC29,Table16[Team 2],DK$3)</f>
        <v>0</v>
      </c>
      <c r="DL29" s="19">
        <f>SUMIFS(Table16[Team 2 GD],Table16[Team 2],$BC29,Table16[Team 1],DL$3)+SUMIFS(Table16[Team 1 GD],Table16[Team 1],$BC29,Table16[Team 2],DL$3)</f>
        <v>0</v>
      </c>
      <c r="DM29" s="19">
        <f>SUMIFS(Table16[Team 2 GD],Table16[Team 2],$BC29,Table16[Team 1],DM$3)+SUMIFS(Table16[Team 1 GD],Table16[Team 1],$BC29,Table16[Team 2],DM$3)</f>
        <v>0</v>
      </c>
      <c r="DN29" s="19">
        <f>SUMIFS(Table16[Team 2 GD],Table16[Team 2],$BC29,Table16[Team 1],DN$3)+SUMIFS(Table16[Team 1 GD],Table16[Team 1],$BC29,Table16[Team 2],DN$3)</f>
        <v>0</v>
      </c>
      <c r="DO29" s="19">
        <f>SUMIFS(Table16[Team 2 GD],Table16[Team 2],$BC29,Table16[Team 1],DO$3)+SUMIFS(Table16[Team 1 GD],Table16[Team 1],$BC29,Table16[Team 2],DO$3)</f>
        <v>0</v>
      </c>
      <c r="DP29" s="19">
        <f>SUMIFS(Table16[Team 2 GD],Table16[Team 2],$BC29,Table16[Team 1],DP$3)+SUMIFS(Table16[Team 1 GD],Table16[Team 1],$BC29,Table16[Team 2],DP$3)</f>
        <v>0</v>
      </c>
      <c r="DQ29" s="19">
        <f>SUMIFS(Table16[Team 2 GD],Table16[Team 2],$BC29,Table16[Team 1],DQ$3)+SUMIFS(Table16[Team 1 GD],Table16[Team 1],$BC29,Table16[Team 2],DQ$3)</f>
        <v>0</v>
      </c>
      <c r="DS29" s="17" t="s">
        <v>109</v>
      </c>
      <c r="DT29" s="19">
        <f>SUMIFS(Table16[Team 2 Goals],Table16[Team 2],$BC29,Table16[Team 1],DT$3)+SUMIFS(Table16[Team 1 Goals],Table16[Team 1],$BC29,Table16[Team 2],DT$3)</f>
        <v>0</v>
      </c>
      <c r="DU29" s="19">
        <f>SUMIFS(Table16[Team 2 Goals],Table16[Team 2],$BC29,Table16[Team 1],DU$3)+SUMIFS(Table16[Team 1 Goals],Table16[Team 1],$BC29,Table16[Team 2],DU$3)</f>
        <v>0</v>
      </c>
      <c r="DV29" s="19">
        <f>SUMIFS(Table16[Team 2 Goals],Table16[Team 2],$BC29,Table16[Team 1],DV$3)+SUMIFS(Table16[Team 1 Goals],Table16[Team 1],$BC29,Table16[Team 2],DV$3)</f>
        <v>0</v>
      </c>
      <c r="DW29" s="19">
        <f>SUMIFS(Table16[Team 2 Goals],Table16[Team 2],$BC29,Table16[Team 1],DW$3)+SUMIFS(Table16[Team 1 Goals],Table16[Team 1],$BC29,Table16[Team 2],DW$3)</f>
        <v>0</v>
      </c>
      <c r="DX29" s="19">
        <f>SUMIFS(Table16[Team 2 Goals],Table16[Team 2],$BC29,Table16[Team 1],DX$3)+SUMIFS(Table16[Team 1 Goals],Table16[Team 1],$BC29,Table16[Team 2],DX$3)</f>
        <v>0</v>
      </c>
      <c r="DY29" s="19">
        <f>SUMIFS(Table16[Team 2 Goals],Table16[Team 2],$BC29,Table16[Team 1],DY$3)+SUMIFS(Table16[Team 1 Goals],Table16[Team 1],$BC29,Table16[Team 2],DY$3)</f>
        <v>0</v>
      </c>
      <c r="DZ29" s="19">
        <f>SUMIFS(Table16[Team 2 Goals],Table16[Team 2],$BC29,Table16[Team 1],DZ$3)+SUMIFS(Table16[Team 1 Goals],Table16[Team 1],$BC29,Table16[Team 2],DZ$3)</f>
        <v>0</v>
      </c>
      <c r="EA29" s="19">
        <f>SUMIFS(Table16[Team 2 Goals],Table16[Team 2],$BC29,Table16[Team 1],EA$3)+SUMIFS(Table16[Team 1 Goals],Table16[Team 1],$BC29,Table16[Team 2],EA$3)</f>
        <v>0</v>
      </c>
      <c r="EB29" s="19">
        <f>SUMIFS(Table16[Team 2 Goals],Table16[Team 2],$BC29,Table16[Team 1],EB$3)+SUMIFS(Table16[Team 1 Goals],Table16[Team 1],$BC29,Table16[Team 2],EB$3)</f>
        <v>0</v>
      </c>
      <c r="EC29" s="19">
        <f>SUMIFS(Table16[Team 2 Goals],Table16[Team 2],$BC29,Table16[Team 1],EC$3)+SUMIFS(Table16[Team 1 Goals],Table16[Team 1],$BC29,Table16[Team 2],EC$3)</f>
        <v>0</v>
      </c>
      <c r="ED29" s="19">
        <f>SUMIFS(Table16[Team 2 Goals],Table16[Team 2],$BC29,Table16[Team 1],ED$3)+SUMIFS(Table16[Team 1 Goals],Table16[Team 1],$BC29,Table16[Team 2],ED$3)</f>
        <v>0</v>
      </c>
      <c r="EE29" s="19">
        <f>SUMIFS(Table16[Team 2 Goals],Table16[Team 2],$BC29,Table16[Team 1],EE$3)+SUMIFS(Table16[Team 1 Goals],Table16[Team 1],$BC29,Table16[Team 2],EE$3)</f>
        <v>0</v>
      </c>
      <c r="EF29" s="19">
        <f>SUMIFS(Table16[Team 2 Goals],Table16[Team 2],$BC29,Table16[Team 1],EF$3)+SUMIFS(Table16[Team 1 Goals],Table16[Team 1],$BC29,Table16[Team 2],EF$3)</f>
        <v>0</v>
      </c>
      <c r="EG29" s="19">
        <f>SUMIFS(Table16[Team 2 Goals],Table16[Team 2],$BC29,Table16[Team 1],EG$3)+SUMIFS(Table16[Team 1 Goals],Table16[Team 1],$BC29,Table16[Team 2],EG$3)</f>
        <v>0</v>
      </c>
      <c r="EH29" s="19">
        <f>SUMIFS(Table16[Team 2 Goals],Table16[Team 2],$BC29,Table16[Team 1],EH$3)+SUMIFS(Table16[Team 1 Goals],Table16[Team 1],$BC29,Table16[Team 2],EH$3)</f>
        <v>0</v>
      </c>
      <c r="EI29" s="19">
        <f>SUMIFS(Table16[Team 2 Goals],Table16[Team 2],$BC29,Table16[Team 1],EI$3)+SUMIFS(Table16[Team 1 Goals],Table16[Team 1],$BC29,Table16[Team 2],EI$3)</f>
        <v>0</v>
      </c>
      <c r="EJ29" s="19">
        <f>SUMIFS(Table16[Team 2 Goals],Table16[Team 2],$BC29,Table16[Team 1],EJ$3)+SUMIFS(Table16[Team 1 Goals],Table16[Team 1],$BC29,Table16[Team 2],EJ$3)</f>
        <v>0</v>
      </c>
      <c r="EK29" s="19">
        <f>SUMIFS(Table16[Team 2 Goals],Table16[Team 2],$BC29,Table16[Team 1],EK$3)+SUMIFS(Table16[Team 1 Goals],Table16[Team 1],$BC29,Table16[Team 2],EK$3)</f>
        <v>0</v>
      </c>
      <c r="EL29" s="19">
        <f>SUMIFS(Table16[Team 2 Goals],Table16[Team 2],$BC29,Table16[Team 1],EL$3)+SUMIFS(Table16[Team 1 Goals],Table16[Team 1],$BC29,Table16[Team 2],EL$3)</f>
        <v>0</v>
      </c>
      <c r="EM29" s="19">
        <f>SUMIFS(Table16[Team 2 Goals],Table16[Team 2],$BC29,Table16[Team 1],EM$3)+SUMIFS(Table16[Team 1 Goals],Table16[Team 1],$BC29,Table16[Team 2],EM$3)</f>
        <v>0</v>
      </c>
      <c r="EN29" s="19">
        <f>SUMIFS(Table16[Team 2 Goals],Table16[Team 2],$BC29,Table16[Team 1],EN$3)+SUMIFS(Table16[Team 1 Goals],Table16[Team 1],$BC29,Table16[Team 2],EN$3)</f>
        <v>0</v>
      </c>
      <c r="EO29" s="19">
        <f>SUMIFS(Table16[Team 2 Goals],Table16[Team 2],$BC29,Table16[Team 1],EO$3)+SUMIFS(Table16[Team 1 Goals],Table16[Team 1],$BC29,Table16[Team 2],EO$3)</f>
        <v>0</v>
      </c>
      <c r="EP29" s="19">
        <f>SUMIFS(Table16[Team 2 Goals],Table16[Team 2],$BC29,Table16[Team 1],EP$3)+SUMIFS(Table16[Team 1 Goals],Table16[Team 1],$BC29,Table16[Team 2],EP$3)</f>
        <v>0</v>
      </c>
      <c r="EQ29" s="19">
        <f>SUMIFS(Table16[Team 2 Goals],Table16[Team 2],$BC29,Table16[Team 1],EQ$3)+SUMIFS(Table16[Team 1 Goals],Table16[Team 1],$BC29,Table16[Team 2],EQ$3)</f>
        <v>0</v>
      </c>
      <c r="ER29" s="19">
        <f>SUMIFS(Table16[Team 2 Goals],Table16[Team 2],$BC29,Table16[Team 1],ER$3)+SUMIFS(Table16[Team 1 Goals],Table16[Team 1],$BC29,Table16[Team 2],ER$3)</f>
        <v>0</v>
      </c>
      <c r="ES29" s="19">
        <f>SUMIFS(Table16[Team 2 Goals],Table16[Team 2],$BC29,Table16[Team 1],ES$3)+SUMIFS(Table16[Team 1 Goals],Table16[Team 1],$BC29,Table16[Team 2],ES$3)</f>
        <v>0</v>
      </c>
      <c r="ET29" s="19">
        <f>SUMIFS(Table16[Team 2 Goals],Table16[Team 2],$BC29,Table16[Team 1],ET$3)+SUMIFS(Table16[Team 1 Goals],Table16[Team 1],$BC29,Table16[Team 2],ET$3)</f>
        <v>0</v>
      </c>
      <c r="EU29" s="19">
        <f>SUMIFS(Table16[Team 2 Goals],Table16[Team 2],$BC29,Table16[Team 1],EU$3)+SUMIFS(Table16[Team 1 Goals],Table16[Team 1],$BC29,Table16[Team 2],EU$3)</f>
        <v>0</v>
      </c>
      <c r="EV29" s="19">
        <f>SUMIFS(Table16[Team 2 Goals],Table16[Team 2],$BC29,Table16[Team 1],EV$3)+SUMIFS(Table16[Team 1 Goals],Table16[Team 1],$BC29,Table16[Team 2],EV$3)</f>
        <v>0</v>
      </c>
      <c r="EW29" s="19">
        <f>SUMIFS(Table16[Team 2 Goals],Table16[Team 2],$BC29,Table16[Team 1],EW$3)+SUMIFS(Table16[Team 1 Goals],Table16[Team 1],$BC29,Table16[Team 2],EW$3)</f>
        <v>0</v>
      </c>
      <c r="EX29" s="19">
        <f>SUMIFS(Table16[Team 2 Goals],Table16[Team 2],$BC29,Table16[Team 1],EX$3)+SUMIFS(Table16[Team 1 Goals],Table16[Team 1],$BC29,Table16[Team 2],EX$3)</f>
        <v>0</v>
      </c>
      <c r="EY29" s="19">
        <f>SUMIFS(Table16[Team 2 Goals],Table16[Team 2],$BC29,Table16[Team 1],EY$3)+SUMIFS(Table16[Team 1 Goals],Table16[Team 1],$BC29,Table16[Team 2],EY$3)</f>
        <v>0</v>
      </c>
      <c r="FA29" s="72"/>
      <c r="FB29" s="72"/>
    </row>
    <row r="30" spans="1:160" s="17" customFormat="1" ht="30" customHeight="1" x14ac:dyDescent="0.25">
      <c r="A30" s="70"/>
      <c r="B30" s="5">
        <v>27</v>
      </c>
      <c r="C30" s="5" t="s">
        <v>121</v>
      </c>
      <c r="D30" s="28">
        <v>44892</v>
      </c>
      <c r="E30" s="5" t="s">
        <v>13</v>
      </c>
      <c r="F30" s="29">
        <v>0.79166666666666663</v>
      </c>
      <c r="G30" s="30">
        <f t="shared" si="0"/>
        <v>44892.333333333328</v>
      </c>
      <c r="H30" s="5" t="s">
        <v>40</v>
      </c>
      <c r="I30" s="67"/>
      <c r="J30" s="5" t="str">
        <f>IF(Table16[[#This Row],[SCORE]]="","",IF(O30=P30,"Draw",IF(O30&gt;P30,K30,L30)))</f>
        <v/>
      </c>
      <c r="K30" s="17" t="str">
        <f>IF(Table16[[#This Row],[TEAMS]]="","",LEFT(H30,FIND(" -",H30,1)-1))</f>
        <v>Croatia</v>
      </c>
      <c r="L30" s="17" t="str">
        <f>IF(Table16[[#This Row],[TEAMS]]="","",MID(H30,FIND("-",H30,1)+2,LEN(H30)-FIND("-",H30,1)+2))</f>
        <v>Canada</v>
      </c>
      <c r="M30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30" s="17" t="str">
        <f>IF(Table16[[#This Row],[Winner]]=Table16[[#This Row],[Team 1]],Table16[[#This Row],[Team 2]],IF(Table16[[#This Row],[Winner]]=Table16[[#This Row],[Team 2]],Table16[[#This Row],[Team 1]],""))</f>
        <v/>
      </c>
      <c r="O30" s="17" t="str">
        <f>IF(Table16[[#This Row],[SCORE]]="","",LEFT(I30,FIND(":",I30,1)-1)*1)</f>
        <v/>
      </c>
      <c r="P30" s="17" t="str">
        <f>IF(Table16[[#This Row],[SCORE]]="","",MID(I30,FIND(":",I30,1)+1,LEN(I30)-FIND(":",I30,1)+1)*1)</f>
        <v/>
      </c>
      <c r="Q30" s="17" t="str">
        <f>IF(OR(Table16[[#This Row],[Team 1 Goals]]="",Table16[[#This Row],[Team 2 Goals]]=""),"",Table16[[#This Row],[Team 1 Goals]]-Table16[[#This Row],[Team 2 Goals]])</f>
        <v/>
      </c>
      <c r="R30" s="17" t="str">
        <f>IF(OR(Table16[[#This Row],[Team 1 Goals]]="",Table16[[#This Row],[Team 2 Goals]]=""),"",Table16[[#This Row],[Team 2 Goals]]-Table16[[#This Row],[Team 1 Goals]])</f>
        <v/>
      </c>
      <c r="S30" s="17" t="str">
        <f>IF(Table16[[#This Row],[SCORE]]="","",IF(Table16[[#This Row],[WINNER / RESULT]]="Draw",1,IF(Table16[[#This Row],[WINNER / RESULT]]=Table16[[#This Row],[Team 1]],3,0)))</f>
        <v/>
      </c>
      <c r="T30" s="17" t="str">
        <f>IF(Table16[[#This Row],[SCORE]]="","",IF(Table16[[#This Row],[WINNER / RESULT]]="Draw",1,IF(Table16[[#This Row],[WINNER / RESULT]]=Table16[[#This Row],[Team 2]],3,0)))</f>
        <v/>
      </c>
      <c r="Z30" s="4" t="s">
        <v>70</v>
      </c>
      <c r="AA30" s="43">
        <v>1</v>
      </c>
      <c r="AB30" s="44" t="str">
        <f ca="1">IFERROR(INDEX(AJ:AJ,MATCH("1"&amp;Z30,AT:AT,0),1),"")</f>
        <v>Costa Rica</v>
      </c>
      <c r="AC30" s="44" t="str">
        <f ca="1">IF(AB30="","",VLOOKUP(AB30,AJ:AO,2,FALSE)&amp;"-"&amp;VLOOKUP(AB30,AJ:AO,3,FALSE)&amp;"-"&amp;VLOOKUP(AB30,AJ:AO,4,FALSE))</f>
        <v>0-0-0</v>
      </c>
      <c r="AD30" s="44">
        <f ca="1">IF(AB30="","",VLOOKUP(AB30,AJ:AQ,8,FALSE))</f>
        <v>0</v>
      </c>
      <c r="AE30" s="45">
        <f ca="1">IF(AB30="","",VLOOKUP(AB30,AJ:AT,5,FALSE))</f>
        <v>0</v>
      </c>
      <c r="AI30" s="17" t="s">
        <v>121</v>
      </c>
      <c r="AJ30" s="17" t="s">
        <v>108</v>
      </c>
      <c r="AK30" s="17">
        <f>COUNTIF(Table16[Winner],AJ30)</f>
        <v>0</v>
      </c>
      <c r="AL30" s="17">
        <f>COUNTIFS(Table16[Team 2],AJ30,Table16[WINNER / RESULT],"Draw")+COUNTIFS(Table16[Team 1],AJ30,Table16[WINNER / RESULT],"Draw")</f>
        <v>0</v>
      </c>
      <c r="AM30" s="17">
        <f>COUNTIF(Table16[Loser],AJ30)</f>
        <v>0</v>
      </c>
      <c r="AN30" s="17">
        <f>AL30+(3*AK30)</f>
        <v>0</v>
      </c>
      <c r="AO30" s="17">
        <f>SUMIFS(Table16[Team 1 Goals],Table16[Team 1],AJ30)+SUMIFS(Table16[Team 2 Goals],Table16[Team 2],AJ30)</f>
        <v>0</v>
      </c>
      <c r="AP30" s="17">
        <f>SUMIFS(Table16[Team 2 Goals],Table16[Team 1],AJ30)+SUMIFS(Table16[Team 1 Goals],Table16[Team 2],AJ30)</f>
        <v>0</v>
      </c>
      <c r="AQ30" s="17">
        <f>AO30-AP30</f>
        <v>0</v>
      </c>
      <c r="AR30" s="17">
        <f ca="1">RANK(BA30,$BA$29:$BA$32,1)</f>
        <v>2</v>
      </c>
      <c r="AS30" s="17" t="str">
        <f t="shared" si="1"/>
        <v/>
      </c>
      <c r="AT30" s="17" t="str">
        <f ca="1">IF(AS30="",AR30&amp;AI30,AS30&amp;AI30)</f>
        <v>2F</v>
      </c>
      <c r="AU30" s="17">
        <f>RANK(AN30,AN29:AN32)+(RANK(AQ30,AQ29:AQ32)/10)+(RANK(AO30,AO29:AO32)/100)</f>
        <v>1.1100000000000001</v>
      </c>
      <c r="AV30" s="17">
        <f>RANK(AU30,$AU$29:$AU$32,1)</f>
        <v>1</v>
      </c>
      <c r="AW30" s="17" cm="1">
        <f t="array" aca="1" ref="AW30" ca="1">SUMPRODUCT((OFFSET($BD$3:$CI$3,MATCH($AJ30,$BC$4:$BC$35,0),0))*((IF($AV31=$AV30,$BD$3:$CI$3=$AJ31,0))+(IF($AV32=$AV30,$BD$3:$CI$3=$AJ32,0))+(IF($AV29=$AV30,$BD$3:$CI$3=$AJ29,0))))</f>
        <v>0</v>
      </c>
      <c r="AX30" s="17" cm="1">
        <f t="array" aca="1" ref="AX30" ca="1">SUMPRODUCT((OFFSET($CL$3:$DQ$3,MATCH($AJ30,$CK$4:$CK$35,0),0))*((IF($AV31=$AV30,$CL$3:$DQ$3=$AJ31,0))+(IF($AV32=$AV30,$CL$3:$DQ$3=$AJ32,0))+(IF($AV29=$AV30,$CL$3:$DQ$3=$AJ29,0))))</f>
        <v>0</v>
      </c>
      <c r="AY30" s="17" cm="1">
        <f t="array" aca="1" ref="AY30" ca="1">SUMPRODUCT((OFFSET($DT$3:$EY$3,MATCH($AJ30,$DS$4:$DS$35,0),0))*((IF($AV31=$AV30,$DT$3:$EY$3=$AJ31,0))+(IF($AV32=$AV30,$DT$3:$EY$3=$AJ32,0))+(IF($AV29=$AV30,$DT$3:$EY$3=$AJ29,0))))</f>
        <v>0</v>
      </c>
      <c r="AZ30" s="17">
        <f ca="1">(AW30/1000)+(AX30/10000)+(AY30/100000)+(ROW(AY31)/10000000)</f>
        <v>3.1E-6</v>
      </c>
      <c r="BA30" s="17">
        <f ca="1">+AU30-AZ30</f>
        <v>1.1099969000000001</v>
      </c>
      <c r="BC30" s="17" t="s">
        <v>92</v>
      </c>
      <c r="BD30" s="19">
        <f>SUMIFS(Table16[Team 2 Points],Table16[Team 2],$BC30,Table16[Team 1],BD$3)+SUMIFS(Table16[Team 1 Points],Table16[Team 1],$BC30,Table16[Team 2],BD$3)</f>
        <v>0</v>
      </c>
      <c r="BE30" s="19">
        <f>SUMIFS(Table16[Team 2 Points],Table16[Team 2],$BC30,Table16[Team 1],BE$3)+SUMIFS(Table16[Team 1 Points],Table16[Team 1],$BC30,Table16[Team 2],BE$3)</f>
        <v>0</v>
      </c>
      <c r="BF30" s="19">
        <f>SUMIFS(Table16[Team 2 Points],Table16[Team 2],$BC30,Table16[Team 1],BF$3)+SUMIFS(Table16[Team 1 Points],Table16[Team 1],$BC30,Table16[Team 2],BF$3)</f>
        <v>0</v>
      </c>
      <c r="BG30" s="19">
        <f>SUMIFS(Table16[Team 2 Points],Table16[Team 2],$BC30,Table16[Team 1],BG$3)+SUMIFS(Table16[Team 1 Points],Table16[Team 1],$BC30,Table16[Team 2],BG$3)</f>
        <v>0</v>
      </c>
      <c r="BH30" s="19">
        <f>SUMIFS(Table16[Team 2 Points],Table16[Team 2],$BC30,Table16[Team 1],BH$3)+SUMIFS(Table16[Team 1 Points],Table16[Team 1],$BC30,Table16[Team 2],BH$3)</f>
        <v>0</v>
      </c>
      <c r="BI30" s="19">
        <f>SUMIFS(Table16[Team 2 Points],Table16[Team 2],$BC30,Table16[Team 1],BI$3)+SUMIFS(Table16[Team 1 Points],Table16[Team 1],$BC30,Table16[Team 2],BI$3)</f>
        <v>0</v>
      </c>
      <c r="BJ30" s="19">
        <f>SUMIFS(Table16[Team 2 Points],Table16[Team 2],$BC30,Table16[Team 1],BJ$3)+SUMIFS(Table16[Team 1 Points],Table16[Team 1],$BC30,Table16[Team 2],BJ$3)</f>
        <v>0</v>
      </c>
      <c r="BK30" s="19">
        <f>SUMIFS(Table16[Team 2 Points],Table16[Team 2],$BC30,Table16[Team 1],BK$3)+SUMIFS(Table16[Team 1 Points],Table16[Team 1],$BC30,Table16[Team 2],BK$3)</f>
        <v>0</v>
      </c>
      <c r="BL30" s="19">
        <f>SUMIFS(Table16[Team 2 Points],Table16[Team 2],$BC30,Table16[Team 1],BL$3)+SUMIFS(Table16[Team 1 Points],Table16[Team 1],$BC30,Table16[Team 2],BL$3)</f>
        <v>0</v>
      </c>
      <c r="BM30" s="19">
        <f>SUMIFS(Table16[Team 2 Points],Table16[Team 2],$BC30,Table16[Team 1],BM$3)+SUMIFS(Table16[Team 1 Points],Table16[Team 1],$BC30,Table16[Team 2],BM$3)</f>
        <v>0</v>
      </c>
      <c r="BN30" s="19">
        <f>SUMIFS(Table16[Team 2 Points],Table16[Team 2],$BC30,Table16[Team 1],BN$3)+SUMIFS(Table16[Team 1 Points],Table16[Team 1],$BC30,Table16[Team 2],BN$3)</f>
        <v>0</v>
      </c>
      <c r="BO30" s="19">
        <f>SUMIFS(Table16[Team 2 Points],Table16[Team 2],$BC30,Table16[Team 1],BO$3)+SUMIFS(Table16[Team 1 Points],Table16[Team 1],$BC30,Table16[Team 2],BO$3)</f>
        <v>0</v>
      </c>
      <c r="BP30" s="19">
        <f>SUMIFS(Table16[Team 2 Points],Table16[Team 2],$BC30,Table16[Team 1],BP$3)+SUMIFS(Table16[Team 1 Points],Table16[Team 1],$BC30,Table16[Team 2],BP$3)</f>
        <v>0</v>
      </c>
      <c r="BQ30" s="19">
        <f>SUMIFS(Table16[Team 2 Points],Table16[Team 2],$BC30,Table16[Team 1],BQ$3)+SUMIFS(Table16[Team 1 Points],Table16[Team 1],$BC30,Table16[Team 2],BQ$3)</f>
        <v>0</v>
      </c>
      <c r="BR30" s="19">
        <f>SUMIFS(Table16[Team 2 Points],Table16[Team 2],$BC30,Table16[Team 1],BR$3)+SUMIFS(Table16[Team 1 Points],Table16[Team 1],$BC30,Table16[Team 2],BR$3)</f>
        <v>0</v>
      </c>
      <c r="BS30" s="19">
        <f>SUMIFS(Table16[Team 2 Points],Table16[Team 2],$BC30,Table16[Team 1],BS$3)+SUMIFS(Table16[Team 1 Points],Table16[Team 1],$BC30,Table16[Team 2],BS$3)</f>
        <v>0</v>
      </c>
      <c r="BT30" s="19">
        <f>SUMIFS(Table16[Team 2 Points],Table16[Team 2],$BC30,Table16[Team 1],BT$3)+SUMIFS(Table16[Team 1 Points],Table16[Team 1],$BC30,Table16[Team 2],BT$3)</f>
        <v>0</v>
      </c>
      <c r="BU30" s="19">
        <f>SUMIFS(Table16[Team 2 Points],Table16[Team 2],$BC30,Table16[Team 1],BU$3)+SUMIFS(Table16[Team 1 Points],Table16[Team 1],$BC30,Table16[Team 2],BU$3)</f>
        <v>0</v>
      </c>
      <c r="BV30" s="19">
        <f>SUMIFS(Table16[Team 2 Points],Table16[Team 2],$BC30,Table16[Team 1],BV$3)+SUMIFS(Table16[Team 1 Points],Table16[Team 1],$BC30,Table16[Team 2],BV$3)</f>
        <v>0</v>
      </c>
      <c r="BW30" s="19">
        <f>SUMIFS(Table16[Team 2 Points],Table16[Team 2],$BC30,Table16[Team 1],BW$3)+SUMIFS(Table16[Team 1 Points],Table16[Team 1],$BC30,Table16[Team 2],BW$3)</f>
        <v>0</v>
      </c>
      <c r="BX30" s="19">
        <f>SUMIFS(Table16[Team 2 Points],Table16[Team 2],$BC30,Table16[Team 1],BX$3)+SUMIFS(Table16[Team 1 Points],Table16[Team 1],$BC30,Table16[Team 2],BX$3)</f>
        <v>0</v>
      </c>
      <c r="BY30" s="19">
        <f>SUMIFS(Table16[Team 2 Points],Table16[Team 2],$BC30,Table16[Team 1],BY$3)+SUMIFS(Table16[Team 1 Points],Table16[Team 1],$BC30,Table16[Team 2],BY$3)</f>
        <v>0</v>
      </c>
      <c r="BZ30" s="19">
        <f>SUMIFS(Table16[Team 2 Points],Table16[Team 2],$BC30,Table16[Team 1],BZ$3)+SUMIFS(Table16[Team 1 Points],Table16[Team 1],$BC30,Table16[Team 2],BZ$3)</f>
        <v>0</v>
      </c>
      <c r="CA30" s="19">
        <f>SUMIFS(Table16[Team 2 Points],Table16[Team 2],$BC30,Table16[Team 1],CA$3)+SUMIFS(Table16[Team 1 Points],Table16[Team 1],$BC30,Table16[Team 2],CA$3)</f>
        <v>0</v>
      </c>
      <c r="CB30" s="19">
        <f>SUMIFS(Table16[Team 2 Points],Table16[Team 2],$BC30,Table16[Team 1],CB$3)+SUMIFS(Table16[Team 1 Points],Table16[Team 1],$BC30,Table16[Team 2],CB$3)</f>
        <v>0</v>
      </c>
      <c r="CC30" s="19">
        <f>SUMIFS(Table16[Team 2 Points],Table16[Team 2],$BC30,Table16[Team 1],CC$3)+SUMIFS(Table16[Team 1 Points],Table16[Team 1],$BC30,Table16[Team 2],CC$3)</f>
        <v>0</v>
      </c>
      <c r="CD30" s="19">
        <f>SUMIFS(Table16[Team 2 Points],Table16[Team 2],$BC30,Table16[Team 1],CD$3)+SUMIFS(Table16[Team 1 Points],Table16[Team 1],$BC30,Table16[Team 2],CD$3)</f>
        <v>0</v>
      </c>
      <c r="CE30" s="19">
        <f>SUMIFS(Table16[Team 2 Points],Table16[Team 2],$BC30,Table16[Team 1],CE$3)+SUMIFS(Table16[Team 1 Points],Table16[Team 1],$BC30,Table16[Team 2],CE$3)</f>
        <v>0</v>
      </c>
      <c r="CF30" s="19">
        <f>SUMIFS(Table16[Team 2 Points],Table16[Team 2],$BC30,Table16[Team 1],CF$3)+SUMIFS(Table16[Team 1 Points],Table16[Team 1],$BC30,Table16[Team 2],CF$3)</f>
        <v>0</v>
      </c>
      <c r="CG30" s="19">
        <f>SUMIFS(Table16[Team 2 Points],Table16[Team 2],$BC30,Table16[Team 1],CG$3)+SUMIFS(Table16[Team 1 Points],Table16[Team 1],$BC30,Table16[Team 2],CG$3)</f>
        <v>0</v>
      </c>
      <c r="CH30" s="19">
        <f>SUMIFS(Table16[Team 2 Points],Table16[Team 2],$BC30,Table16[Team 1],CH$3)+SUMIFS(Table16[Team 1 Points],Table16[Team 1],$BC30,Table16[Team 2],CH$3)</f>
        <v>0</v>
      </c>
      <c r="CI30" s="19">
        <f>SUMIFS(Table16[Team 2 Points],Table16[Team 2],$BC30,Table16[Team 1],CI$3)+SUMIFS(Table16[Team 1 Points],Table16[Team 1],$BC30,Table16[Team 2],CI$3)</f>
        <v>0</v>
      </c>
      <c r="CK30" s="17" t="s">
        <v>92</v>
      </c>
      <c r="CL30" s="19">
        <f>SUMIFS(Table16[Team 2 GD],Table16[Team 2],$BC30,Table16[Team 1],CL$3)+SUMIFS(Table16[Team 1 GD],Table16[Team 1],$BC30,Table16[Team 2],CL$3)</f>
        <v>0</v>
      </c>
      <c r="CM30" s="19">
        <f>SUMIFS(Table16[Team 2 GD],Table16[Team 2],$BC30,Table16[Team 1],CM$3)+SUMIFS(Table16[Team 1 GD],Table16[Team 1],$BC30,Table16[Team 2],CM$3)</f>
        <v>0</v>
      </c>
      <c r="CN30" s="19">
        <f>SUMIFS(Table16[Team 2 GD],Table16[Team 2],$BC30,Table16[Team 1],CN$3)+SUMIFS(Table16[Team 1 GD],Table16[Team 1],$BC30,Table16[Team 2],CN$3)</f>
        <v>0</v>
      </c>
      <c r="CO30" s="19">
        <f>SUMIFS(Table16[Team 2 GD],Table16[Team 2],$BC30,Table16[Team 1],CO$3)+SUMIFS(Table16[Team 1 GD],Table16[Team 1],$BC30,Table16[Team 2],CO$3)</f>
        <v>0</v>
      </c>
      <c r="CP30" s="19">
        <f>SUMIFS(Table16[Team 2 GD],Table16[Team 2],$BC30,Table16[Team 1],CP$3)+SUMIFS(Table16[Team 1 GD],Table16[Team 1],$BC30,Table16[Team 2],CP$3)</f>
        <v>0</v>
      </c>
      <c r="CQ30" s="19">
        <f>SUMIFS(Table16[Team 2 GD],Table16[Team 2],$BC30,Table16[Team 1],CQ$3)+SUMIFS(Table16[Team 1 GD],Table16[Team 1],$BC30,Table16[Team 2],CQ$3)</f>
        <v>0</v>
      </c>
      <c r="CR30" s="19">
        <f>SUMIFS(Table16[Team 2 GD],Table16[Team 2],$BC30,Table16[Team 1],CR$3)+SUMIFS(Table16[Team 1 GD],Table16[Team 1],$BC30,Table16[Team 2],CR$3)</f>
        <v>0</v>
      </c>
      <c r="CS30" s="19">
        <f>SUMIFS(Table16[Team 2 GD],Table16[Team 2],$BC30,Table16[Team 1],CS$3)+SUMIFS(Table16[Team 1 GD],Table16[Team 1],$BC30,Table16[Team 2],CS$3)</f>
        <v>0</v>
      </c>
      <c r="CT30" s="19">
        <f>SUMIFS(Table16[Team 2 GD],Table16[Team 2],$BC30,Table16[Team 1],CT$3)+SUMIFS(Table16[Team 1 GD],Table16[Team 1],$BC30,Table16[Team 2],CT$3)</f>
        <v>0</v>
      </c>
      <c r="CU30" s="19">
        <f>SUMIFS(Table16[Team 2 GD],Table16[Team 2],$BC30,Table16[Team 1],CU$3)+SUMIFS(Table16[Team 1 GD],Table16[Team 1],$BC30,Table16[Team 2],CU$3)</f>
        <v>0</v>
      </c>
      <c r="CV30" s="19">
        <f>SUMIFS(Table16[Team 2 GD],Table16[Team 2],$BC30,Table16[Team 1],CV$3)+SUMIFS(Table16[Team 1 GD],Table16[Team 1],$BC30,Table16[Team 2],CV$3)</f>
        <v>0</v>
      </c>
      <c r="CW30" s="19">
        <f>SUMIFS(Table16[Team 2 GD],Table16[Team 2],$BC30,Table16[Team 1],CW$3)+SUMIFS(Table16[Team 1 GD],Table16[Team 1],$BC30,Table16[Team 2],CW$3)</f>
        <v>0</v>
      </c>
      <c r="CX30" s="19">
        <f>SUMIFS(Table16[Team 2 GD],Table16[Team 2],$BC30,Table16[Team 1],CX$3)+SUMIFS(Table16[Team 1 GD],Table16[Team 1],$BC30,Table16[Team 2],CX$3)</f>
        <v>0</v>
      </c>
      <c r="CY30" s="19">
        <f>SUMIFS(Table16[Team 2 GD],Table16[Team 2],$BC30,Table16[Team 1],CY$3)+SUMIFS(Table16[Team 1 GD],Table16[Team 1],$BC30,Table16[Team 2],CY$3)</f>
        <v>0</v>
      </c>
      <c r="CZ30" s="19">
        <f>SUMIFS(Table16[Team 2 GD],Table16[Team 2],$BC30,Table16[Team 1],CZ$3)+SUMIFS(Table16[Team 1 GD],Table16[Team 1],$BC30,Table16[Team 2],CZ$3)</f>
        <v>0</v>
      </c>
      <c r="DA30" s="19">
        <f>SUMIFS(Table16[Team 2 GD],Table16[Team 2],$BC30,Table16[Team 1],DA$3)+SUMIFS(Table16[Team 1 GD],Table16[Team 1],$BC30,Table16[Team 2],DA$3)</f>
        <v>0</v>
      </c>
      <c r="DB30" s="19">
        <f>SUMIFS(Table16[Team 2 GD],Table16[Team 2],$BC30,Table16[Team 1],DB$3)+SUMIFS(Table16[Team 1 GD],Table16[Team 1],$BC30,Table16[Team 2],DB$3)</f>
        <v>0</v>
      </c>
      <c r="DC30" s="19">
        <f>SUMIFS(Table16[Team 2 GD],Table16[Team 2],$BC30,Table16[Team 1],DC$3)+SUMIFS(Table16[Team 1 GD],Table16[Team 1],$BC30,Table16[Team 2],DC$3)</f>
        <v>0</v>
      </c>
      <c r="DD30" s="19">
        <f>SUMIFS(Table16[Team 2 GD],Table16[Team 2],$BC30,Table16[Team 1],DD$3)+SUMIFS(Table16[Team 1 GD],Table16[Team 1],$BC30,Table16[Team 2],DD$3)</f>
        <v>0</v>
      </c>
      <c r="DE30" s="19">
        <f>SUMIFS(Table16[Team 2 GD],Table16[Team 2],$BC30,Table16[Team 1],DE$3)+SUMIFS(Table16[Team 1 GD],Table16[Team 1],$BC30,Table16[Team 2],DE$3)</f>
        <v>0</v>
      </c>
      <c r="DF30" s="19">
        <f>SUMIFS(Table16[Team 2 GD],Table16[Team 2],$BC30,Table16[Team 1],DF$3)+SUMIFS(Table16[Team 1 GD],Table16[Team 1],$BC30,Table16[Team 2],DF$3)</f>
        <v>0</v>
      </c>
      <c r="DG30" s="19">
        <f>SUMIFS(Table16[Team 2 GD],Table16[Team 2],$BC30,Table16[Team 1],DG$3)+SUMIFS(Table16[Team 1 GD],Table16[Team 1],$BC30,Table16[Team 2],DG$3)</f>
        <v>0</v>
      </c>
      <c r="DH30" s="19">
        <f>SUMIFS(Table16[Team 2 GD],Table16[Team 2],$BC30,Table16[Team 1],DH$3)+SUMIFS(Table16[Team 1 GD],Table16[Team 1],$BC30,Table16[Team 2],DH$3)</f>
        <v>0</v>
      </c>
      <c r="DI30" s="19">
        <f>SUMIFS(Table16[Team 2 GD],Table16[Team 2],$BC30,Table16[Team 1],DI$3)+SUMIFS(Table16[Team 1 GD],Table16[Team 1],$BC30,Table16[Team 2],DI$3)</f>
        <v>0</v>
      </c>
      <c r="DJ30" s="19">
        <f>SUMIFS(Table16[Team 2 GD],Table16[Team 2],$BC30,Table16[Team 1],DJ$3)+SUMIFS(Table16[Team 1 GD],Table16[Team 1],$BC30,Table16[Team 2],DJ$3)</f>
        <v>0</v>
      </c>
      <c r="DK30" s="19">
        <f>SUMIFS(Table16[Team 2 GD],Table16[Team 2],$BC30,Table16[Team 1],DK$3)+SUMIFS(Table16[Team 1 GD],Table16[Team 1],$BC30,Table16[Team 2],DK$3)</f>
        <v>0</v>
      </c>
      <c r="DL30" s="19">
        <f>SUMIFS(Table16[Team 2 GD],Table16[Team 2],$BC30,Table16[Team 1],DL$3)+SUMIFS(Table16[Team 1 GD],Table16[Team 1],$BC30,Table16[Team 2],DL$3)</f>
        <v>0</v>
      </c>
      <c r="DM30" s="19">
        <f>SUMIFS(Table16[Team 2 GD],Table16[Team 2],$BC30,Table16[Team 1],DM$3)+SUMIFS(Table16[Team 1 GD],Table16[Team 1],$BC30,Table16[Team 2],DM$3)</f>
        <v>0</v>
      </c>
      <c r="DN30" s="19">
        <f>SUMIFS(Table16[Team 2 GD],Table16[Team 2],$BC30,Table16[Team 1],DN$3)+SUMIFS(Table16[Team 1 GD],Table16[Team 1],$BC30,Table16[Team 2],DN$3)</f>
        <v>0</v>
      </c>
      <c r="DO30" s="19">
        <f>SUMIFS(Table16[Team 2 GD],Table16[Team 2],$BC30,Table16[Team 1],DO$3)+SUMIFS(Table16[Team 1 GD],Table16[Team 1],$BC30,Table16[Team 2],DO$3)</f>
        <v>0</v>
      </c>
      <c r="DP30" s="19">
        <f>SUMIFS(Table16[Team 2 GD],Table16[Team 2],$BC30,Table16[Team 1],DP$3)+SUMIFS(Table16[Team 1 GD],Table16[Team 1],$BC30,Table16[Team 2],DP$3)</f>
        <v>0</v>
      </c>
      <c r="DQ30" s="19">
        <f>SUMIFS(Table16[Team 2 GD],Table16[Team 2],$BC30,Table16[Team 1],DQ$3)+SUMIFS(Table16[Team 1 GD],Table16[Team 1],$BC30,Table16[Team 2],DQ$3)</f>
        <v>0</v>
      </c>
      <c r="DS30" s="17" t="s">
        <v>92</v>
      </c>
      <c r="DT30" s="19">
        <f>SUMIFS(Table16[Team 2 Goals],Table16[Team 2],$BC30,Table16[Team 1],DT$3)+SUMIFS(Table16[Team 1 Goals],Table16[Team 1],$BC30,Table16[Team 2],DT$3)</f>
        <v>0</v>
      </c>
      <c r="DU30" s="19">
        <f>SUMIFS(Table16[Team 2 Goals],Table16[Team 2],$BC30,Table16[Team 1],DU$3)+SUMIFS(Table16[Team 1 Goals],Table16[Team 1],$BC30,Table16[Team 2],DU$3)</f>
        <v>0</v>
      </c>
      <c r="DV30" s="19">
        <f>SUMIFS(Table16[Team 2 Goals],Table16[Team 2],$BC30,Table16[Team 1],DV$3)+SUMIFS(Table16[Team 1 Goals],Table16[Team 1],$BC30,Table16[Team 2],DV$3)</f>
        <v>0</v>
      </c>
      <c r="DW30" s="19">
        <f>SUMIFS(Table16[Team 2 Goals],Table16[Team 2],$BC30,Table16[Team 1],DW$3)+SUMIFS(Table16[Team 1 Goals],Table16[Team 1],$BC30,Table16[Team 2],DW$3)</f>
        <v>0</v>
      </c>
      <c r="DX30" s="19">
        <f>SUMIFS(Table16[Team 2 Goals],Table16[Team 2],$BC30,Table16[Team 1],DX$3)+SUMIFS(Table16[Team 1 Goals],Table16[Team 1],$BC30,Table16[Team 2],DX$3)</f>
        <v>0</v>
      </c>
      <c r="DY30" s="19">
        <f>SUMIFS(Table16[Team 2 Goals],Table16[Team 2],$BC30,Table16[Team 1],DY$3)+SUMIFS(Table16[Team 1 Goals],Table16[Team 1],$BC30,Table16[Team 2],DY$3)</f>
        <v>0</v>
      </c>
      <c r="DZ30" s="19">
        <f>SUMIFS(Table16[Team 2 Goals],Table16[Team 2],$BC30,Table16[Team 1],DZ$3)+SUMIFS(Table16[Team 1 Goals],Table16[Team 1],$BC30,Table16[Team 2],DZ$3)</f>
        <v>0</v>
      </c>
      <c r="EA30" s="19">
        <f>SUMIFS(Table16[Team 2 Goals],Table16[Team 2],$BC30,Table16[Team 1],EA$3)+SUMIFS(Table16[Team 1 Goals],Table16[Team 1],$BC30,Table16[Team 2],EA$3)</f>
        <v>0</v>
      </c>
      <c r="EB30" s="19">
        <f>SUMIFS(Table16[Team 2 Goals],Table16[Team 2],$BC30,Table16[Team 1],EB$3)+SUMIFS(Table16[Team 1 Goals],Table16[Team 1],$BC30,Table16[Team 2],EB$3)</f>
        <v>0</v>
      </c>
      <c r="EC30" s="19">
        <f>SUMIFS(Table16[Team 2 Goals],Table16[Team 2],$BC30,Table16[Team 1],EC$3)+SUMIFS(Table16[Team 1 Goals],Table16[Team 1],$BC30,Table16[Team 2],EC$3)</f>
        <v>0</v>
      </c>
      <c r="ED30" s="19">
        <f>SUMIFS(Table16[Team 2 Goals],Table16[Team 2],$BC30,Table16[Team 1],ED$3)+SUMIFS(Table16[Team 1 Goals],Table16[Team 1],$BC30,Table16[Team 2],ED$3)</f>
        <v>0</v>
      </c>
      <c r="EE30" s="19">
        <f>SUMIFS(Table16[Team 2 Goals],Table16[Team 2],$BC30,Table16[Team 1],EE$3)+SUMIFS(Table16[Team 1 Goals],Table16[Team 1],$BC30,Table16[Team 2],EE$3)</f>
        <v>0</v>
      </c>
      <c r="EF30" s="19">
        <f>SUMIFS(Table16[Team 2 Goals],Table16[Team 2],$BC30,Table16[Team 1],EF$3)+SUMIFS(Table16[Team 1 Goals],Table16[Team 1],$BC30,Table16[Team 2],EF$3)</f>
        <v>0</v>
      </c>
      <c r="EG30" s="19">
        <f>SUMIFS(Table16[Team 2 Goals],Table16[Team 2],$BC30,Table16[Team 1],EG$3)+SUMIFS(Table16[Team 1 Goals],Table16[Team 1],$BC30,Table16[Team 2],EG$3)</f>
        <v>0</v>
      </c>
      <c r="EH30" s="19">
        <f>SUMIFS(Table16[Team 2 Goals],Table16[Team 2],$BC30,Table16[Team 1],EH$3)+SUMIFS(Table16[Team 1 Goals],Table16[Team 1],$BC30,Table16[Team 2],EH$3)</f>
        <v>0</v>
      </c>
      <c r="EI30" s="19">
        <f>SUMIFS(Table16[Team 2 Goals],Table16[Team 2],$BC30,Table16[Team 1],EI$3)+SUMIFS(Table16[Team 1 Goals],Table16[Team 1],$BC30,Table16[Team 2],EI$3)</f>
        <v>0</v>
      </c>
      <c r="EJ30" s="19">
        <f>SUMIFS(Table16[Team 2 Goals],Table16[Team 2],$BC30,Table16[Team 1],EJ$3)+SUMIFS(Table16[Team 1 Goals],Table16[Team 1],$BC30,Table16[Team 2],EJ$3)</f>
        <v>0</v>
      </c>
      <c r="EK30" s="19">
        <f>SUMIFS(Table16[Team 2 Goals],Table16[Team 2],$BC30,Table16[Team 1],EK$3)+SUMIFS(Table16[Team 1 Goals],Table16[Team 1],$BC30,Table16[Team 2],EK$3)</f>
        <v>0</v>
      </c>
      <c r="EL30" s="19">
        <f>SUMIFS(Table16[Team 2 Goals],Table16[Team 2],$BC30,Table16[Team 1],EL$3)+SUMIFS(Table16[Team 1 Goals],Table16[Team 1],$BC30,Table16[Team 2],EL$3)</f>
        <v>0</v>
      </c>
      <c r="EM30" s="19">
        <f>SUMIFS(Table16[Team 2 Goals],Table16[Team 2],$BC30,Table16[Team 1],EM$3)+SUMIFS(Table16[Team 1 Goals],Table16[Team 1],$BC30,Table16[Team 2],EM$3)</f>
        <v>0</v>
      </c>
      <c r="EN30" s="19">
        <f>SUMIFS(Table16[Team 2 Goals],Table16[Team 2],$BC30,Table16[Team 1],EN$3)+SUMIFS(Table16[Team 1 Goals],Table16[Team 1],$BC30,Table16[Team 2],EN$3)</f>
        <v>0</v>
      </c>
      <c r="EO30" s="19">
        <f>SUMIFS(Table16[Team 2 Goals],Table16[Team 2],$BC30,Table16[Team 1],EO$3)+SUMIFS(Table16[Team 1 Goals],Table16[Team 1],$BC30,Table16[Team 2],EO$3)</f>
        <v>0</v>
      </c>
      <c r="EP30" s="19">
        <f>SUMIFS(Table16[Team 2 Goals],Table16[Team 2],$BC30,Table16[Team 1],EP$3)+SUMIFS(Table16[Team 1 Goals],Table16[Team 1],$BC30,Table16[Team 2],EP$3)</f>
        <v>0</v>
      </c>
      <c r="EQ30" s="19">
        <f>SUMIFS(Table16[Team 2 Goals],Table16[Team 2],$BC30,Table16[Team 1],EQ$3)+SUMIFS(Table16[Team 1 Goals],Table16[Team 1],$BC30,Table16[Team 2],EQ$3)</f>
        <v>0</v>
      </c>
      <c r="ER30" s="19">
        <f>SUMIFS(Table16[Team 2 Goals],Table16[Team 2],$BC30,Table16[Team 1],ER$3)+SUMIFS(Table16[Team 1 Goals],Table16[Team 1],$BC30,Table16[Team 2],ER$3)</f>
        <v>0</v>
      </c>
      <c r="ES30" s="19">
        <f>SUMIFS(Table16[Team 2 Goals],Table16[Team 2],$BC30,Table16[Team 1],ES$3)+SUMIFS(Table16[Team 1 Goals],Table16[Team 1],$BC30,Table16[Team 2],ES$3)</f>
        <v>0</v>
      </c>
      <c r="ET30" s="19">
        <f>SUMIFS(Table16[Team 2 Goals],Table16[Team 2],$BC30,Table16[Team 1],ET$3)+SUMIFS(Table16[Team 1 Goals],Table16[Team 1],$BC30,Table16[Team 2],ET$3)</f>
        <v>0</v>
      </c>
      <c r="EU30" s="19">
        <f>SUMIFS(Table16[Team 2 Goals],Table16[Team 2],$BC30,Table16[Team 1],EU$3)+SUMIFS(Table16[Team 1 Goals],Table16[Team 1],$BC30,Table16[Team 2],EU$3)</f>
        <v>0</v>
      </c>
      <c r="EV30" s="19">
        <f>SUMIFS(Table16[Team 2 Goals],Table16[Team 2],$BC30,Table16[Team 1],EV$3)+SUMIFS(Table16[Team 1 Goals],Table16[Team 1],$BC30,Table16[Team 2],EV$3)</f>
        <v>0</v>
      </c>
      <c r="EW30" s="19">
        <f>SUMIFS(Table16[Team 2 Goals],Table16[Team 2],$BC30,Table16[Team 1],EW$3)+SUMIFS(Table16[Team 1 Goals],Table16[Team 1],$BC30,Table16[Team 2],EW$3)</f>
        <v>0</v>
      </c>
      <c r="EX30" s="19">
        <f>SUMIFS(Table16[Team 2 Goals],Table16[Team 2],$BC30,Table16[Team 1],EX$3)+SUMIFS(Table16[Team 1 Goals],Table16[Team 1],$BC30,Table16[Team 2],EX$3)</f>
        <v>0</v>
      </c>
      <c r="EY30" s="19">
        <f>SUMIFS(Table16[Team 2 Goals],Table16[Team 2],$BC30,Table16[Team 1],EY$3)+SUMIFS(Table16[Team 1 Goals],Table16[Team 1],$BC30,Table16[Team 2],EY$3)</f>
        <v>0</v>
      </c>
      <c r="FA30" s="72"/>
      <c r="FB30" s="72"/>
      <c r="FD30" s="20" t="str">
        <f>_xlfn.CONCAT(A9,A10,A11,A12,A13,A14,A16,A15,A17,A18,A19,A20,A21,A22,A23,A24,A25,A26,A27)</f>
        <v/>
      </c>
    </row>
    <row r="31" spans="1:160" s="17" customFormat="1" ht="30" customHeight="1" x14ac:dyDescent="0.25">
      <c r="A31" s="70"/>
      <c r="B31" s="5">
        <v>28</v>
      </c>
      <c r="C31" s="5" t="s">
        <v>70</v>
      </c>
      <c r="D31" s="28">
        <v>44892</v>
      </c>
      <c r="E31" s="5" t="s">
        <v>12</v>
      </c>
      <c r="F31" s="29">
        <v>0.91666666666666663</v>
      </c>
      <c r="G31" s="30">
        <f t="shared" si="0"/>
        <v>44892.458333333328</v>
      </c>
      <c r="H31" s="5" t="s">
        <v>39</v>
      </c>
      <c r="I31" s="67"/>
      <c r="J31" s="5" t="str">
        <f>IF(Table16[[#This Row],[SCORE]]="","",IF(O31=P31,"Draw",IF(O31&gt;P31,K31,L31)))</f>
        <v/>
      </c>
      <c r="K31" s="17" t="str">
        <f>IF(Table16[[#This Row],[TEAMS]]="","",LEFT(H31,FIND(" -",H31,1)-1))</f>
        <v>Spain</v>
      </c>
      <c r="L31" s="17" t="str">
        <f>IF(Table16[[#This Row],[TEAMS]]="","",MID(H31,FIND("-",H31,1)+2,LEN(H31)-FIND("-",H31,1)+2))</f>
        <v>Germany</v>
      </c>
      <c r="M31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31" s="17" t="str">
        <f>IF(Table16[[#This Row],[Winner]]=Table16[[#This Row],[Team 1]],Table16[[#This Row],[Team 2]],IF(Table16[[#This Row],[Winner]]=Table16[[#This Row],[Team 2]],Table16[[#This Row],[Team 1]],""))</f>
        <v/>
      </c>
      <c r="O31" s="17" t="str">
        <f>IF(Table16[[#This Row],[SCORE]]="","",LEFT(I31,FIND(":",I31,1)-1)*1)</f>
        <v/>
      </c>
      <c r="P31" s="17" t="str">
        <f>IF(Table16[[#This Row],[SCORE]]="","",MID(I31,FIND(":",I31,1)+1,LEN(I31)-FIND(":",I31,1)+1)*1)</f>
        <v/>
      </c>
      <c r="Q31" s="17" t="str">
        <f>IF(OR(Table16[[#This Row],[Team 1 Goals]]="",Table16[[#This Row],[Team 2 Goals]]=""),"",Table16[[#This Row],[Team 1 Goals]]-Table16[[#This Row],[Team 2 Goals]])</f>
        <v/>
      </c>
      <c r="R31" s="17" t="str">
        <f>IF(OR(Table16[[#This Row],[Team 1 Goals]]="",Table16[[#This Row],[Team 2 Goals]]=""),"",Table16[[#This Row],[Team 2 Goals]]-Table16[[#This Row],[Team 1 Goals]])</f>
        <v/>
      </c>
      <c r="S31" s="17" t="str">
        <f>IF(Table16[[#This Row],[SCORE]]="","",IF(Table16[[#This Row],[WINNER / RESULT]]="Draw",1,IF(Table16[[#This Row],[WINNER / RESULT]]=Table16[[#This Row],[Team 1]],3,0)))</f>
        <v/>
      </c>
      <c r="T31" s="17" t="str">
        <f>IF(Table16[[#This Row],[SCORE]]="","",IF(Table16[[#This Row],[WINNER / RESULT]]="Draw",1,IF(Table16[[#This Row],[WINNER / RESULT]]=Table16[[#This Row],[Team 2]],3,0)))</f>
        <v/>
      </c>
      <c r="Z31" s="4" t="s">
        <v>70</v>
      </c>
      <c r="AA31" s="46">
        <v>2</v>
      </c>
      <c r="AB31" s="27" t="str">
        <f ca="1">IFERROR(INDEX(AJ:AJ,MATCH("2"&amp;Z31,AT:AT,0),1),"")</f>
        <v>Germany</v>
      </c>
      <c r="AC31" s="27" t="str">
        <f ca="1">IF(AB31="","",VLOOKUP(AB31,AJ:AO,2,FALSE)&amp;"-"&amp;VLOOKUP(AB31,AJ:AO,3,FALSE)&amp;"-"&amp;VLOOKUP(AB31,AJ:AO,4,FALSE))</f>
        <v>0-0-0</v>
      </c>
      <c r="AD31" s="27">
        <f ca="1">IF(AB31="","",VLOOKUP(AB31,AJ:AQ,8,FALSE))</f>
        <v>0</v>
      </c>
      <c r="AE31" s="47">
        <f ca="1">IF(AB31="","",VLOOKUP(AB31,AJ:AT,5,FALSE))</f>
        <v>0</v>
      </c>
      <c r="AI31" s="17" t="s">
        <v>121</v>
      </c>
      <c r="AJ31" s="17" t="s">
        <v>101</v>
      </c>
      <c r="AK31" s="17">
        <f>COUNTIF(Table16[Winner],AJ31)</f>
        <v>0</v>
      </c>
      <c r="AL31" s="17">
        <f>COUNTIFS(Table16[Team 2],AJ31,Table16[WINNER / RESULT],"Draw")+COUNTIFS(Table16[Team 1],AJ31,Table16[WINNER / RESULT],"Draw")</f>
        <v>0</v>
      </c>
      <c r="AM31" s="17">
        <f>COUNTIF(Table16[Loser],AJ31)</f>
        <v>0</v>
      </c>
      <c r="AN31" s="17">
        <f>AL31+(3*AK31)</f>
        <v>0</v>
      </c>
      <c r="AO31" s="17">
        <f>SUMIFS(Table16[Team 1 Goals],Table16[Team 1],AJ31)+SUMIFS(Table16[Team 2 Goals],Table16[Team 2],AJ31)</f>
        <v>0</v>
      </c>
      <c r="AP31" s="17">
        <f>SUMIFS(Table16[Team 2 Goals],Table16[Team 1],AJ31)+SUMIFS(Table16[Team 1 Goals],Table16[Team 2],AJ31)</f>
        <v>0</v>
      </c>
      <c r="AQ31" s="17">
        <f>AO31-AP31</f>
        <v>0</v>
      </c>
      <c r="AR31" s="17">
        <f ca="1">RANK(BA31,$BA$29:$BA$32,1)</f>
        <v>3</v>
      </c>
      <c r="AS31" s="17" t="str">
        <f t="shared" si="1"/>
        <v/>
      </c>
      <c r="AT31" s="17" t="str">
        <f ca="1">IF(AS31="",AR31&amp;AI31,AS31&amp;AI31)</f>
        <v>3F</v>
      </c>
      <c r="AU31" s="17">
        <f>RANK(AN31,AN29:AN32)+(RANK(AQ31,AQ29:AQ32)/10)+(RANK(AO31,AO29:AO32)/100)</f>
        <v>1.1100000000000001</v>
      </c>
      <c r="AV31" s="17">
        <f>RANK(AU31,$AU$29:$AU$32,1)</f>
        <v>1</v>
      </c>
      <c r="AW31" s="17" cm="1">
        <f t="array" aca="1" ref="AW31" ca="1">SUMPRODUCT((OFFSET($BD$3:$CI$3,MATCH($AJ31,$BC$4:$BC$35,0),0))*((IF($AV29=$AV31,$BD$3:$CI$3=$AJ29,0))+(IF($AV32=$AV31,$BD$3:$CI$3=$AJ32,0))+(IF($AV30=$AV31,$BD$3:$CI$3=$AJ30,0))))</f>
        <v>0</v>
      </c>
      <c r="AX31" s="17" cm="1">
        <f t="array" aca="1" ref="AX31" ca="1">SUMPRODUCT((OFFSET($CL$3:$DQ$3,MATCH($AJ31,$CK$4:$CK$35,0),0))*((IF($AV29=$AV31,$CL$3:$DQ$3=$AJ29,0))+(IF($AV32=$AV31,$CL$3:$DQ$3=$AJ32,0))+(IF($AV30=$AV31,$CL$3:$DQ$3=$AJ30,0))))</f>
        <v>0</v>
      </c>
      <c r="AY31" s="17" cm="1">
        <f t="array" aca="1" ref="AY31" ca="1">SUMPRODUCT((OFFSET($DT$3:$EY$3,MATCH($AJ31,$DS$4:$DS$35,0),0))*((IF($AV29=$AV31,$DT$3:$EY$3=$AJ29,0))+(IF($AV32=$AV31,$DT$3:$EY$3=$AJ32,0))+(IF($AV30=$AV31,$DT$3:$EY$3=$AJ30,0))))</f>
        <v>0</v>
      </c>
      <c r="AZ31" s="17">
        <f ca="1">(AW31/1000)+(AX31/10000)+(AY31/100000)+(ROW(AY30)/10000000)</f>
        <v>3.0000000000000001E-6</v>
      </c>
      <c r="BA31" s="17">
        <f ca="1">+AU31-AZ31</f>
        <v>1.1099970000000001</v>
      </c>
      <c r="BC31" s="17" t="s">
        <v>97</v>
      </c>
      <c r="BD31" s="19">
        <f>SUMIFS(Table16[Team 2 Points],Table16[Team 2],$BC31,Table16[Team 1],BD$3)+SUMIFS(Table16[Team 1 Points],Table16[Team 1],$BC31,Table16[Team 2],BD$3)</f>
        <v>0</v>
      </c>
      <c r="BE31" s="19">
        <f>SUMIFS(Table16[Team 2 Points],Table16[Team 2],$BC31,Table16[Team 1],BE$3)+SUMIFS(Table16[Team 1 Points],Table16[Team 1],$BC31,Table16[Team 2],BE$3)</f>
        <v>0</v>
      </c>
      <c r="BF31" s="19">
        <f>SUMIFS(Table16[Team 2 Points],Table16[Team 2],$BC31,Table16[Team 1],BF$3)+SUMIFS(Table16[Team 1 Points],Table16[Team 1],$BC31,Table16[Team 2],BF$3)</f>
        <v>0</v>
      </c>
      <c r="BG31" s="19">
        <f>SUMIFS(Table16[Team 2 Points],Table16[Team 2],$BC31,Table16[Team 1],BG$3)+SUMIFS(Table16[Team 1 Points],Table16[Team 1],$BC31,Table16[Team 2],BG$3)</f>
        <v>0</v>
      </c>
      <c r="BH31" s="19">
        <f>SUMIFS(Table16[Team 2 Points],Table16[Team 2],$BC31,Table16[Team 1],BH$3)+SUMIFS(Table16[Team 1 Points],Table16[Team 1],$BC31,Table16[Team 2],BH$3)</f>
        <v>0</v>
      </c>
      <c r="BI31" s="19">
        <f>SUMIFS(Table16[Team 2 Points],Table16[Team 2],$BC31,Table16[Team 1],BI$3)+SUMIFS(Table16[Team 1 Points],Table16[Team 1],$BC31,Table16[Team 2],BI$3)</f>
        <v>0</v>
      </c>
      <c r="BJ31" s="19">
        <f>SUMIFS(Table16[Team 2 Points],Table16[Team 2],$BC31,Table16[Team 1],BJ$3)+SUMIFS(Table16[Team 1 Points],Table16[Team 1],$BC31,Table16[Team 2],BJ$3)</f>
        <v>0</v>
      </c>
      <c r="BK31" s="19">
        <f>SUMIFS(Table16[Team 2 Points],Table16[Team 2],$BC31,Table16[Team 1],BK$3)+SUMIFS(Table16[Team 1 Points],Table16[Team 1],$BC31,Table16[Team 2],BK$3)</f>
        <v>0</v>
      </c>
      <c r="BL31" s="19">
        <f>SUMIFS(Table16[Team 2 Points],Table16[Team 2],$BC31,Table16[Team 1],BL$3)+SUMIFS(Table16[Team 1 Points],Table16[Team 1],$BC31,Table16[Team 2],BL$3)</f>
        <v>0</v>
      </c>
      <c r="BM31" s="19">
        <f>SUMIFS(Table16[Team 2 Points],Table16[Team 2],$BC31,Table16[Team 1],BM$3)+SUMIFS(Table16[Team 1 Points],Table16[Team 1],$BC31,Table16[Team 2],BM$3)</f>
        <v>0</v>
      </c>
      <c r="BN31" s="19">
        <f>SUMIFS(Table16[Team 2 Points],Table16[Team 2],$BC31,Table16[Team 1],BN$3)+SUMIFS(Table16[Team 1 Points],Table16[Team 1],$BC31,Table16[Team 2],BN$3)</f>
        <v>0</v>
      </c>
      <c r="BO31" s="19">
        <f>SUMIFS(Table16[Team 2 Points],Table16[Team 2],$BC31,Table16[Team 1],BO$3)+SUMIFS(Table16[Team 1 Points],Table16[Team 1],$BC31,Table16[Team 2],BO$3)</f>
        <v>0</v>
      </c>
      <c r="BP31" s="19">
        <f>SUMIFS(Table16[Team 2 Points],Table16[Team 2],$BC31,Table16[Team 1],BP$3)+SUMIFS(Table16[Team 1 Points],Table16[Team 1],$BC31,Table16[Team 2],BP$3)</f>
        <v>0</v>
      </c>
      <c r="BQ31" s="19">
        <f>SUMIFS(Table16[Team 2 Points],Table16[Team 2],$BC31,Table16[Team 1],BQ$3)+SUMIFS(Table16[Team 1 Points],Table16[Team 1],$BC31,Table16[Team 2],BQ$3)</f>
        <v>0</v>
      </c>
      <c r="BR31" s="19">
        <f>SUMIFS(Table16[Team 2 Points],Table16[Team 2],$BC31,Table16[Team 1],BR$3)+SUMIFS(Table16[Team 1 Points],Table16[Team 1],$BC31,Table16[Team 2],BR$3)</f>
        <v>0</v>
      </c>
      <c r="BS31" s="19">
        <f>SUMIFS(Table16[Team 2 Points],Table16[Team 2],$BC31,Table16[Team 1],BS$3)+SUMIFS(Table16[Team 1 Points],Table16[Team 1],$BC31,Table16[Team 2],BS$3)</f>
        <v>0</v>
      </c>
      <c r="BT31" s="19">
        <f>SUMIFS(Table16[Team 2 Points],Table16[Team 2],$BC31,Table16[Team 1],BT$3)+SUMIFS(Table16[Team 1 Points],Table16[Team 1],$BC31,Table16[Team 2],BT$3)</f>
        <v>0</v>
      </c>
      <c r="BU31" s="19">
        <f>SUMIFS(Table16[Team 2 Points],Table16[Team 2],$BC31,Table16[Team 1],BU$3)+SUMIFS(Table16[Team 1 Points],Table16[Team 1],$BC31,Table16[Team 2],BU$3)</f>
        <v>0</v>
      </c>
      <c r="BV31" s="19">
        <f>SUMIFS(Table16[Team 2 Points],Table16[Team 2],$BC31,Table16[Team 1],BV$3)+SUMIFS(Table16[Team 1 Points],Table16[Team 1],$BC31,Table16[Team 2],BV$3)</f>
        <v>0</v>
      </c>
      <c r="BW31" s="19">
        <f>SUMIFS(Table16[Team 2 Points],Table16[Team 2],$BC31,Table16[Team 1],BW$3)+SUMIFS(Table16[Team 1 Points],Table16[Team 1],$BC31,Table16[Team 2],BW$3)</f>
        <v>0</v>
      </c>
      <c r="BX31" s="19">
        <f>SUMIFS(Table16[Team 2 Points],Table16[Team 2],$BC31,Table16[Team 1],BX$3)+SUMIFS(Table16[Team 1 Points],Table16[Team 1],$BC31,Table16[Team 2],BX$3)</f>
        <v>0</v>
      </c>
      <c r="BY31" s="19">
        <f>SUMIFS(Table16[Team 2 Points],Table16[Team 2],$BC31,Table16[Team 1],BY$3)+SUMIFS(Table16[Team 1 Points],Table16[Team 1],$BC31,Table16[Team 2],BY$3)</f>
        <v>0</v>
      </c>
      <c r="BZ31" s="19">
        <f>SUMIFS(Table16[Team 2 Points],Table16[Team 2],$BC31,Table16[Team 1],BZ$3)+SUMIFS(Table16[Team 1 Points],Table16[Team 1],$BC31,Table16[Team 2],BZ$3)</f>
        <v>0</v>
      </c>
      <c r="CA31" s="19">
        <f>SUMIFS(Table16[Team 2 Points],Table16[Team 2],$BC31,Table16[Team 1],CA$3)+SUMIFS(Table16[Team 1 Points],Table16[Team 1],$BC31,Table16[Team 2],CA$3)</f>
        <v>0</v>
      </c>
      <c r="CB31" s="19">
        <f>SUMIFS(Table16[Team 2 Points],Table16[Team 2],$BC31,Table16[Team 1],CB$3)+SUMIFS(Table16[Team 1 Points],Table16[Team 1],$BC31,Table16[Team 2],CB$3)</f>
        <v>0</v>
      </c>
      <c r="CC31" s="19">
        <f>SUMIFS(Table16[Team 2 Points],Table16[Team 2],$BC31,Table16[Team 1],CC$3)+SUMIFS(Table16[Team 1 Points],Table16[Team 1],$BC31,Table16[Team 2],CC$3)</f>
        <v>0</v>
      </c>
      <c r="CD31" s="19">
        <f>SUMIFS(Table16[Team 2 Points],Table16[Team 2],$BC31,Table16[Team 1],CD$3)+SUMIFS(Table16[Team 1 Points],Table16[Team 1],$BC31,Table16[Team 2],CD$3)</f>
        <v>0</v>
      </c>
      <c r="CE31" s="19">
        <f>SUMIFS(Table16[Team 2 Points],Table16[Team 2],$BC31,Table16[Team 1],CE$3)+SUMIFS(Table16[Team 1 Points],Table16[Team 1],$BC31,Table16[Team 2],CE$3)</f>
        <v>0</v>
      </c>
      <c r="CF31" s="19">
        <f>SUMIFS(Table16[Team 2 Points],Table16[Team 2],$BC31,Table16[Team 1],CF$3)+SUMIFS(Table16[Team 1 Points],Table16[Team 1],$BC31,Table16[Team 2],CF$3)</f>
        <v>0</v>
      </c>
      <c r="CG31" s="19">
        <f>SUMIFS(Table16[Team 2 Points],Table16[Team 2],$BC31,Table16[Team 1],CG$3)+SUMIFS(Table16[Team 1 Points],Table16[Team 1],$BC31,Table16[Team 2],CG$3)</f>
        <v>0</v>
      </c>
      <c r="CH31" s="19">
        <f>SUMIFS(Table16[Team 2 Points],Table16[Team 2],$BC31,Table16[Team 1],CH$3)+SUMIFS(Table16[Team 1 Points],Table16[Team 1],$BC31,Table16[Team 2],CH$3)</f>
        <v>0</v>
      </c>
      <c r="CI31" s="19">
        <f>SUMIFS(Table16[Team 2 Points],Table16[Team 2],$BC31,Table16[Team 1],CI$3)+SUMIFS(Table16[Team 1 Points],Table16[Team 1],$BC31,Table16[Team 2],CI$3)</f>
        <v>0</v>
      </c>
      <c r="CK31" s="17" t="s">
        <v>97</v>
      </c>
      <c r="CL31" s="19">
        <f>SUMIFS(Table16[Team 2 GD],Table16[Team 2],$BC31,Table16[Team 1],CL$3)+SUMIFS(Table16[Team 1 GD],Table16[Team 1],$BC31,Table16[Team 2],CL$3)</f>
        <v>0</v>
      </c>
      <c r="CM31" s="19">
        <f>SUMIFS(Table16[Team 2 GD],Table16[Team 2],$BC31,Table16[Team 1],CM$3)+SUMIFS(Table16[Team 1 GD],Table16[Team 1],$BC31,Table16[Team 2],CM$3)</f>
        <v>0</v>
      </c>
      <c r="CN31" s="19">
        <f>SUMIFS(Table16[Team 2 GD],Table16[Team 2],$BC31,Table16[Team 1],CN$3)+SUMIFS(Table16[Team 1 GD],Table16[Team 1],$BC31,Table16[Team 2],CN$3)</f>
        <v>0</v>
      </c>
      <c r="CO31" s="19">
        <f>SUMIFS(Table16[Team 2 GD],Table16[Team 2],$BC31,Table16[Team 1],CO$3)+SUMIFS(Table16[Team 1 GD],Table16[Team 1],$BC31,Table16[Team 2],CO$3)</f>
        <v>0</v>
      </c>
      <c r="CP31" s="19">
        <f>SUMIFS(Table16[Team 2 GD],Table16[Team 2],$BC31,Table16[Team 1],CP$3)+SUMIFS(Table16[Team 1 GD],Table16[Team 1],$BC31,Table16[Team 2],CP$3)</f>
        <v>0</v>
      </c>
      <c r="CQ31" s="19">
        <f>SUMIFS(Table16[Team 2 GD],Table16[Team 2],$BC31,Table16[Team 1],CQ$3)+SUMIFS(Table16[Team 1 GD],Table16[Team 1],$BC31,Table16[Team 2],CQ$3)</f>
        <v>0</v>
      </c>
      <c r="CR31" s="19">
        <f>SUMIFS(Table16[Team 2 GD],Table16[Team 2],$BC31,Table16[Team 1],CR$3)+SUMIFS(Table16[Team 1 GD],Table16[Team 1],$BC31,Table16[Team 2],CR$3)</f>
        <v>0</v>
      </c>
      <c r="CS31" s="19">
        <f>SUMIFS(Table16[Team 2 GD],Table16[Team 2],$BC31,Table16[Team 1],CS$3)+SUMIFS(Table16[Team 1 GD],Table16[Team 1],$BC31,Table16[Team 2],CS$3)</f>
        <v>0</v>
      </c>
      <c r="CT31" s="19">
        <f>SUMIFS(Table16[Team 2 GD],Table16[Team 2],$BC31,Table16[Team 1],CT$3)+SUMIFS(Table16[Team 1 GD],Table16[Team 1],$BC31,Table16[Team 2],CT$3)</f>
        <v>0</v>
      </c>
      <c r="CU31" s="19">
        <f>SUMIFS(Table16[Team 2 GD],Table16[Team 2],$BC31,Table16[Team 1],CU$3)+SUMIFS(Table16[Team 1 GD],Table16[Team 1],$BC31,Table16[Team 2],CU$3)</f>
        <v>0</v>
      </c>
      <c r="CV31" s="19">
        <f>SUMIFS(Table16[Team 2 GD],Table16[Team 2],$BC31,Table16[Team 1],CV$3)+SUMIFS(Table16[Team 1 GD],Table16[Team 1],$BC31,Table16[Team 2],CV$3)</f>
        <v>0</v>
      </c>
      <c r="CW31" s="19">
        <f>SUMIFS(Table16[Team 2 GD],Table16[Team 2],$BC31,Table16[Team 1],CW$3)+SUMIFS(Table16[Team 1 GD],Table16[Team 1],$BC31,Table16[Team 2],CW$3)</f>
        <v>0</v>
      </c>
      <c r="CX31" s="19">
        <f>SUMIFS(Table16[Team 2 GD],Table16[Team 2],$BC31,Table16[Team 1],CX$3)+SUMIFS(Table16[Team 1 GD],Table16[Team 1],$BC31,Table16[Team 2],CX$3)</f>
        <v>0</v>
      </c>
      <c r="CY31" s="19">
        <f>SUMIFS(Table16[Team 2 GD],Table16[Team 2],$BC31,Table16[Team 1],CY$3)+SUMIFS(Table16[Team 1 GD],Table16[Team 1],$BC31,Table16[Team 2],CY$3)</f>
        <v>0</v>
      </c>
      <c r="CZ31" s="19">
        <f>SUMIFS(Table16[Team 2 GD],Table16[Team 2],$BC31,Table16[Team 1],CZ$3)+SUMIFS(Table16[Team 1 GD],Table16[Team 1],$BC31,Table16[Team 2],CZ$3)</f>
        <v>0</v>
      </c>
      <c r="DA31" s="19">
        <f>SUMIFS(Table16[Team 2 GD],Table16[Team 2],$BC31,Table16[Team 1],DA$3)+SUMIFS(Table16[Team 1 GD],Table16[Team 1],$BC31,Table16[Team 2],DA$3)</f>
        <v>0</v>
      </c>
      <c r="DB31" s="19">
        <f>SUMIFS(Table16[Team 2 GD],Table16[Team 2],$BC31,Table16[Team 1],DB$3)+SUMIFS(Table16[Team 1 GD],Table16[Team 1],$BC31,Table16[Team 2],DB$3)</f>
        <v>0</v>
      </c>
      <c r="DC31" s="19">
        <f>SUMIFS(Table16[Team 2 GD],Table16[Team 2],$BC31,Table16[Team 1],DC$3)+SUMIFS(Table16[Team 1 GD],Table16[Team 1],$BC31,Table16[Team 2],DC$3)</f>
        <v>0</v>
      </c>
      <c r="DD31" s="19">
        <f>SUMIFS(Table16[Team 2 GD],Table16[Team 2],$BC31,Table16[Team 1],DD$3)+SUMIFS(Table16[Team 1 GD],Table16[Team 1],$BC31,Table16[Team 2],DD$3)</f>
        <v>0</v>
      </c>
      <c r="DE31" s="19">
        <f>SUMIFS(Table16[Team 2 GD],Table16[Team 2],$BC31,Table16[Team 1],DE$3)+SUMIFS(Table16[Team 1 GD],Table16[Team 1],$BC31,Table16[Team 2],DE$3)</f>
        <v>0</v>
      </c>
      <c r="DF31" s="19">
        <f>SUMIFS(Table16[Team 2 GD],Table16[Team 2],$BC31,Table16[Team 1],DF$3)+SUMIFS(Table16[Team 1 GD],Table16[Team 1],$BC31,Table16[Team 2],DF$3)</f>
        <v>0</v>
      </c>
      <c r="DG31" s="19">
        <f>SUMIFS(Table16[Team 2 GD],Table16[Team 2],$BC31,Table16[Team 1],DG$3)+SUMIFS(Table16[Team 1 GD],Table16[Team 1],$BC31,Table16[Team 2],DG$3)</f>
        <v>0</v>
      </c>
      <c r="DH31" s="19">
        <f>SUMIFS(Table16[Team 2 GD],Table16[Team 2],$BC31,Table16[Team 1],DH$3)+SUMIFS(Table16[Team 1 GD],Table16[Team 1],$BC31,Table16[Team 2],DH$3)</f>
        <v>0</v>
      </c>
      <c r="DI31" s="19">
        <f>SUMIFS(Table16[Team 2 GD],Table16[Team 2],$BC31,Table16[Team 1],DI$3)+SUMIFS(Table16[Team 1 GD],Table16[Team 1],$BC31,Table16[Team 2],DI$3)</f>
        <v>0</v>
      </c>
      <c r="DJ31" s="19">
        <f>SUMIFS(Table16[Team 2 GD],Table16[Team 2],$BC31,Table16[Team 1],DJ$3)+SUMIFS(Table16[Team 1 GD],Table16[Team 1],$BC31,Table16[Team 2],DJ$3)</f>
        <v>0</v>
      </c>
      <c r="DK31" s="19">
        <f>SUMIFS(Table16[Team 2 GD],Table16[Team 2],$BC31,Table16[Team 1],DK$3)+SUMIFS(Table16[Team 1 GD],Table16[Team 1],$BC31,Table16[Team 2],DK$3)</f>
        <v>0</v>
      </c>
      <c r="DL31" s="19">
        <f>SUMIFS(Table16[Team 2 GD],Table16[Team 2],$BC31,Table16[Team 1],DL$3)+SUMIFS(Table16[Team 1 GD],Table16[Team 1],$BC31,Table16[Team 2],DL$3)</f>
        <v>0</v>
      </c>
      <c r="DM31" s="19">
        <f>SUMIFS(Table16[Team 2 GD],Table16[Team 2],$BC31,Table16[Team 1],DM$3)+SUMIFS(Table16[Team 1 GD],Table16[Team 1],$BC31,Table16[Team 2],DM$3)</f>
        <v>0</v>
      </c>
      <c r="DN31" s="19">
        <f>SUMIFS(Table16[Team 2 GD],Table16[Team 2],$BC31,Table16[Team 1],DN$3)+SUMIFS(Table16[Team 1 GD],Table16[Team 1],$BC31,Table16[Team 2],DN$3)</f>
        <v>0</v>
      </c>
      <c r="DO31" s="19">
        <f>SUMIFS(Table16[Team 2 GD],Table16[Team 2],$BC31,Table16[Team 1],DO$3)+SUMIFS(Table16[Team 1 GD],Table16[Team 1],$BC31,Table16[Team 2],DO$3)</f>
        <v>0</v>
      </c>
      <c r="DP31" s="19">
        <f>SUMIFS(Table16[Team 2 GD],Table16[Team 2],$BC31,Table16[Team 1],DP$3)+SUMIFS(Table16[Team 1 GD],Table16[Team 1],$BC31,Table16[Team 2],DP$3)</f>
        <v>0</v>
      </c>
      <c r="DQ31" s="19">
        <f>SUMIFS(Table16[Team 2 GD],Table16[Team 2],$BC31,Table16[Team 1],DQ$3)+SUMIFS(Table16[Team 1 GD],Table16[Team 1],$BC31,Table16[Team 2],DQ$3)</f>
        <v>0</v>
      </c>
      <c r="DS31" s="17" t="s">
        <v>97</v>
      </c>
      <c r="DT31" s="19">
        <f>SUMIFS(Table16[Team 2 Goals],Table16[Team 2],$BC31,Table16[Team 1],DT$3)+SUMIFS(Table16[Team 1 Goals],Table16[Team 1],$BC31,Table16[Team 2],DT$3)</f>
        <v>0</v>
      </c>
      <c r="DU31" s="19">
        <f>SUMIFS(Table16[Team 2 Goals],Table16[Team 2],$BC31,Table16[Team 1],DU$3)+SUMIFS(Table16[Team 1 Goals],Table16[Team 1],$BC31,Table16[Team 2],DU$3)</f>
        <v>0</v>
      </c>
      <c r="DV31" s="19">
        <f>SUMIFS(Table16[Team 2 Goals],Table16[Team 2],$BC31,Table16[Team 1],DV$3)+SUMIFS(Table16[Team 1 Goals],Table16[Team 1],$BC31,Table16[Team 2],DV$3)</f>
        <v>0</v>
      </c>
      <c r="DW31" s="19">
        <f>SUMIFS(Table16[Team 2 Goals],Table16[Team 2],$BC31,Table16[Team 1],DW$3)+SUMIFS(Table16[Team 1 Goals],Table16[Team 1],$BC31,Table16[Team 2],DW$3)</f>
        <v>0</v>
      </c>
      <c r="DX31" s="19">
        <f>SUMIFS(Table16[Team 2 Goals],Table16[Team 2],$BC31,Table16[Team 1],DX$3)+SUMIFS(Table16[Team 1 Goals],Table16[Team 1],$BC31,Table16[Team 2],DX$3)</f>
        <v>0</v>
      </c>
      <c r="DY31" s="19">
        <f>SUMIFS(Table16[Team 2 Goals],Table16[Team 2],$BC31,Table16[Team 1],DY$3)+SUMIFS(Table16[Team 1 Goals],Table16[Team 1],$BC31,Table16[Team 2],DY$3)</f>
        <v>0</v>
      </c>
      <c r="DZ31" s="19">
        <f>SUMIFS(Table16[Team 2 Goals],Table16[Team 2],$BC31,Table16[Team 1],DZ$3)+SUMIFS(Table16[Team 1 Goals],Table16[Team 1],$BC31,Table16[Team 2],DZ$3)</f>
        <v>0</v>
      </c>
      <c r="EA31" s="19">
        <f>SUMIFS(Table16[Team 2 Goals],Table16[Team 2],$BC31,Table16[Team 1],EA$3)+SUMIFS(Table16[Team 1 Goals],Table16[Team 1],$BC31,Table16[Team 2],EA$3)</f>
        <v>0</v>
      </c>
      <c r="EB31" s="19">
        <f>SUMIFS(Table16[Team 2 Goals],Table16[Team 2],$BC31,Table16[Team 1],EB$3)+SUMIFS(Table16[Team 1 Goals],Table16[Team 1],$BC31,Table16[Team 2],EB$3)</f>
        <v>0</v>
      </c>
      <c r="EC31" s="19">
        <f>SUMIFS(Table16[Team 2 Goals],Table16[Team 2],$BC31,Table16[Team 1],EC$3)+SUMIFS(Table16[Team 1 Goals],Table16[Team 1],$BC31,Table16[Team 2],EC$3)</f>
        <v>0</v>
      </c>
      <c r="ED31" s="19">
        <f>SUMIFS(Table16[Team 2 Goals],Table16[Team 2],$BC31,Table16[Team 1],ED$3)+SUMIFS(Table16[Team 1 Goals],Table16[Team 1],$BC31,Table16[Team 2],ED$3)</f>
        <v>0</v>
      </c>
      <c r="EE31" s="19">
        <f>SUMIFS(Table16[Team 2 Goals],Table16[Team 2],$BC31,Table16[Team 1],EE$3)+SUMIFS(Table16[Team 1 Goals],Table16[Team 1],$BC31,Table16[Team 2],EE$3)</f>
        <v>0</v>
      </c>
      <c r="EF31" s="19">
        <f>SUMIFS(Table16[Team 2 Goals],Table16[Team 2],$BC31,Table16[Team 1],EF$3)+SUMIFS(Table16[Team 1 Goals],Table16[Team 1],$BC31,Table16[Team 2],EF$3)</f>
        <v>0</v>
      </c>
      <c r="EG31" s="19">
        <f>SUMIFS(Table16[Team 2 Goals],Table16[Team 2],$BC31,Table16[Team 1],EG$3)+SUMIFS(Table16[Team 1 Goals],Table16[Team 1],$BC31,Table16[Team 2],EG$3)</f>
        <v>0</v>
      </c>
      <c r="EH31" s="19">
        <f>SUMIFS(Table16[Team 2 Goals],Table16[Team 2],$BC31,Table16[Team 1],EH$3)+SUMIFS(Table16[Team 1 Goals],Table16[Team 1],$BC31,Table16[Team 2],EH$3)</f>
        <v>0</v>
      </c>
      <c r="EI31" s="19">
        <f>SUMIFS(Table16[Team 2 Goals],Table16[Team 2],$BC31,Table16[Team 1],EI$3)+SUMIFS(Table16[Team 1 Goals],Table16[Team 1],$BC31,Table16[Team 2],EI$3)</f>
        <v>0</v>
      </c>
      <c r="EJ31" s="19">
        <f>SUMIFS(Table16[Team 2 Goals],Table16[Team 2],$BC31,Table16[Team 1],EJ$3)+SUMIFS(Table16[Team 1 Goals],Table16[Team 1],$BC31,Table16[Team 2],EJ$3)</f>
        <v>0</v>
      </c>
      <c r="EK31" s="19">
        <f>SUMIFS(Table16[Team 2 Goals],Table16[Team 2],$BC31,Table16[Team 1],EK$3)+SUMIFS(Table16[Team 1 Goals],Table16[Team 1],$BC31,Table16[Team 2],EK$3)</f>
        <v>0</v>
      </c>
      <c r="EL31" s="19">
        <f>SUMIFS(Table16[Team 2 Goals],Table16[Team 2],$BC31,Table16[Team 1],EL$3)+SUMIFS(Table16[Team 1 Goals],Table16[Team 1],$BC31,Table16[Team 2],EL$3)</f>
        <v>0</v>
      </c>
      <c r="EM31" s="19">
        <f>SUMIFS(Table16[Team 2 Goals],Table16[Team 2],$BC31,Table16[Team 1],EM$3)+SUMIFS(Table16[Team 1 Goals],Table16[Team 1],$BC31,Table16[Team 2],EM$3)</f>
        <v>0</v>
      </c>
      <c r="EN31" s="19">
        <f>SUMIFS(Table16[Team 2 Goals],Table16[Team 2],$BC31,Table16[Team 1],EN$3)+SUMIFS(Table16[Team 1 Goals],Table16[Team 1],$BC31,Table16[Team 2],EN$3)</f>
        <v>0</v>
      </c>
      <c r="EO31" s="19">
        <f>SUMIFS(Table16[Team 2 Goals],Table16[Team 2],$BC31,Table16[Team 1],EO$3)+SUMIFS(Table16[Team 1 Goals],Table16[Team 1],$BC31,Table16[Team 2],EO$3)</f>
        <v>0</v>
      </c>
      <c r="EP31" s="19">
        <f>SUMIFS(Table16[Team 2 Goals],Table16[Team 2],$BC31,Table16[Team 1],EP$3)+SUMIFS(Table16[Team 1 Goals],Table16[Team 1],$BC31,Table16[Team 2],EP$3)</f>
        <v>0</v>
      </c>
      <c r="EQ31" s="19">
        <f>SUMIFS(Table16[Team 2 Goals],Table16[Team 2],$BC31,Table16[Team 1],EQ$3)+SUMIFS(Table16[Team 1 Goals],Table16[Team 1],$BC31,Table16[Team 2],EQ$3)</f>
        <v>0</v>
      </c>
      <c r="ER31" s="19">
        <f>SUMIFS(Table16[Team 2 Goals],Table16[Team 2],$BC31,Table16[Team 1],ER$3)+SUMIFS(Table16[Team 1 Goals],Table16[Team 1],$BC31,Table16[Team 2],ER$3)</f>
        <v>0</v>
      </c>
      <c r="ES31" s="19">
        <f>SUMIFS(Table16[Team 2 Goals],Table16[Team 2],$BC31,Table16[Team 1],ES$3)+SUMIFS(Table16[Team 1 Goals],Table16[Team 1],$BC31,Table16[Team 2],ES$3)</f>
        <v>0</v>
      </c>
      <c r="ET31" s="19">
        <f>SUMIFS(Table16[Team 2 Goals],Table16[Team 2],$BC31,Table16[Team 1],ET$3)+SUMIFS(Table16[Team 1 Goals],Table16[Team 1],$BC31,Table16[Team 2],ET$3)</f>
        <v>0</v>
      </c>
      <c r="EU31" s="19">
        <f>SUMIFS(Table16[Team 2 Goals],Table16[Team 2],$BC31,Table16[Team 1],EU$3)+SUMIFS(Table16[Team 1 Goals],Table16[Team 1],$BC31,Table16[Team 2],EU$3)</f>
        <v>0</v>
      </c>
      <c r="EV31" s="19">
        <f>SUMIFS(Table16[Team 2 Goals],Table16[Team 2],$BC31,Table16[Team 1],EV$3)+SUMIFS(Table16[Team 1 Goals],Table16[Team 1],$BC31,Table16[Team 2],EV$3)</f>
        <v>0</v>
      </c>
      <c r="EW31" s="19">
        <f>SUMIFS(Table16[Team 2 Goals],Table16[Team 2],$BC31,Table16[Team 1],EW$3)+SUMIFS(Table16[Team 1 Goals],Table16[Team 1],$BC31,Table16[Team 2],EW$3)</f>
        <v>0</v>
      </c>
      <c r="EX31" s="19">
        <f>SUMIFS(Table16[Team 2 Goals],Table16[Team 2],$BC31,Table16[Team 1],EX$3)+SUMIFS(Table16[Team 1 Goals],Table16[Team 1],$BC31,Table16[Team 2],EX$3)</f>
        <v>0</v>
      </c>
      <c r="EY31" s="19">
        <f>SUMIFS(Table16[Team 2 Goals],Table16[Team 2],$BC31,Table16[Team 1],EY$3)+SUMIFS(Table16[Team 1 Goals],Table16[Team 1],$BC31,Table16[Team 2],EY$3)</f>
        <v>0</v>
      </c>
      <c r="FA31" s="72"/>
      <c r="FB31" s="72"/>
    </row>
    <row r="32" spans="1:160" s="17" customFormat="1" ht="30" customHeight="1" x14ac:dyDescent="0.25">
      <c r="A32" s="70"/>
      <c r="B32" s="5">
        <v>29</v>
      </c>
      <c r="C32" s="5" t="s">
        <v>122</v>
      </c>
      <c r="D32" s="28">
        <v>44893</v>
      </c>
      <c r="E32" s="5" t="s">
        <v>18</v>
      </c>
      <c r="F32" s="29">
        <v>0.54166666666666663</v>
      </c>
      <c r="G32" s="30">
        <f t="shared" si="0"/>
        <v>44893.083333333328</v>
      </c>
      <c r="H32" s="5" t="s">
        <v>45</v>
      </c>
      <c r="I32" s="67"/>
      <c r="J32" s="5" t="str">
        <f>IF(Table16[[#This Row],[SCORE]]="","",IF(O32=P32,"Draw",IF(O32&gt;P32,K32,L32)))</f>
        <v/>
      </c>
      <c r="K32" s="17" t="str">
        <f>IF(Table16[[#This Row],[TEAMS]]="","",LEFT(H32,FIND(" -",H32,1)-1))</f>
        <v>Cameroon</v>
      </c>
      <c r="L32" s="17" t="str">
        <f>IF(Table16[[#This Row],[TEAMS]]="","",MID(H32,FIND("-",H32,1)+2,LEN(H32)-FIND("-",H32,1)+2))</f>
        <v>Serbia</v>
      </c>
      <c r="M32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32" s="17" t="str">
        <f>IF(Table16[[#This Row],[Winner]]=Table16[[#This Row],[Team 1]],Table16[[#This Row],[Team 2]],IF(Table16[[#This Row],[Winner]]=Table16[[#This Row],[Team 2]],Table16[[#This Row],[Team 1]],""))</f>
        <v/>
      </c>
      <c r="O32" s="17" t="str">
        <f>IF(Table16[[#This Row],[SCORE]]="","",LEFT(I32,FIND(":",I32,1)-1)*1)</f>
        <v/>
      </c>
      <c r="P32" s="17" t="str">
        <f>IF(Table16[[#This Row],[SCORE]]="","",MID(I32,FIND(":",I32,1)+1,LEN(I32)-FIND(":",I32,1)+1)*1)</f>
        <v/>
      </c>
      <c r="Q32" s="17" t="str">
        <f>IF(OR(Table16[[#This Row],[Team 1 Goals]]="",Table16[[#This Row],[Team 2 Goals]]=""),"",Table16[[#This Row],[Team 1 Goals]]-Table16[[#This Row],[Team 2 Goals]])</f>
        <v/>
      </c>
      <c r="R32" s="17" t="str">
        <f>IF(OR(Table16[[#This Row],[Team 1 Goals]]="",Table16[[#This Row],[Team 2 Goals]]=""),"",Table16[[#This Row],[Team 2 Goals]]-Table16[[#This Row],[Team 1 Goals]])</f>
        <v/>
      </c>
      <c r="S32" s="17" t="str">
        <f>IF(Table16[[#This Row],[SCORE]]="","",IF(Table16[[#This Row],[WINNER / RESULT]]="Draw",1,IF(Table16[[#This Row],[WINNER / RESULT]]=Table16[[#This Row],[Team 1]],3,0)))</f>
        <v/>
      </c>
      <c r="T32" s="17" t="str">
        <f>IF(Table16[[#This Row],[SCORE]]="","",IF(Table16[[#This Row],[WINNER / RESULT]]="Draw",1,IF(Table16[[#This Row],[WINNER / RESULT]]=Table16[[#This Row],[Team 2]],3,0)))</f>
        <v/>
      </c>
      <c r="Z32" s="4" t="s">
        <v>70</v>
      </c>
      <c r="AA32" s="48">
        <v>3</v>
      </c>
      <c r="AB32" s="49" t="str">
        <f ca="1">IFERROR(INDEX(AJ:AJ,MATCH("3"&amp;Z32,AT:AT,0),1),"")</f>
        <v>Japan</v>
      </c>
      <c r="AC32" s="49" t="str">
        <f ca="1">IF(AB32="","",VLOOKUP(AB32,AJ:AO,2,FALSE)&amp;"-"&amp;VLOOKUP(AB32,AJ:AO,3,FALSE)&amp;"-"&amp;VLOOKUP(AB32,AJ:AO,4,FALSE))</f>
        <v>0-0-0</v>
      </c>
      <c r="AD32" s="49">
        <f ca="1">IF(AB32="","",VLOOKUP(AB32,AJ:AQ,8,FALSE))</f>
        <v>0</v>
      </c>
      <c r="AE32" s="50">
        <f ca="1">IF(AB32="","",VLOOKUP(AB32,AJ:AT,5,FALSE))</f>
        <v>0</v>
      </c>
      <c r="AI32" s="17" t="s">
        <v>121</v>
      </c>
      <c r="AJ32" s="17" t="s">
        <v>90</v>
      </c>
      <c r="AK32" s="17">
        <f>COUNTIF(Table16[Winner],AJ32)</f>
        <v>0</v>
      </c>
      <c r="AL32" s="17">
        <f>COUNTIFS(Table16[Team 2],AJ32,Table16[WINNER / RESULT],"Draw")+COUNTIFS(Table16[Team 1],AJ32,Table16[WINNER / RESULT],"Draw")</f>
        <v>0</v>
      </c>
      <c r="AM32" s="17">
        <f>COUNTIF(Table16[Loser],AJ32)</f>
        <v>0</v>
      </c>
      <c r="AN32" s="17">
        <f>AL32+(3*AK32)</f>
        <v>0</v>
      </c>
      <c r="AO32" s="17">
        <f>SUMIFS(Table16[Team 1 Goals],Table16[Team 1],AJ32)+SUMIFS(Table16[Team 2 Goals],Table16[Team 2],AJ32)</f>
        <v>0</v>
      </c>
      <c r="AP32" s="17">
        <f>SUMIFS(Table16[Team 2 Goals],Table16[Team 1],AJ32)+SUMIFS(Table16[Team 1 Goals],Table16[Team 2],AJ32)</f>
        <v>0</v>
      </c>
      <c r="AQ32" s="17">
        <f>AO32-AP32</f>
        <v>0</v>
      </c>
      <c r="AR32" s="17">
        <f ca="1">RANK(BA32,$BA$29:$BA$32,1)</f>
        <v>4</v>
      </c>
      <c r="AS32" s="17" t="str">
        <f t="shared" si="1"/>
        <v/>
      </c>
      <c r="AT32" s="17" t="str">
        <f ca="1">IF(AS32="",AR32&amp;AI32,AS32&amp;AI32)</f>
        <v>4F</v>
      </c>
      <c r="AU32" s="17">
        <f>RANK(AN32,AN29:AN32)+(RANK(AQ32,AQ29:AQ32)/10)+(RANK(AO32,AO29:AO32)/100)</f>
        <v>1.1100000000000001</v>
      </c>
      <c r="AV32" s="17">
        <f>RANK(AU32,$AU$29:$AU$32,1)</f>
        <v>1</v>
      </c>
      <c r="AW32" s="17" cm="1">
        <f t="array" aca="1" ref="AW32" ca="1">SUMPRODUCT((OFFSET($BD$3:$CI$3,MATCH($AJ32,$BC$4:$BC$35,0),0))*((IF($AV30=$AV32,$BD$3:$CI$3=$AJ30,0))+(IF($AV29=$AV32,$BD$3:$CI$3=$AJ29,0))+(IF($AV31=$AV32,$BD$3:$CI$3=$AJ31,0))))</f>
        <v>0</v>
      </c>
      <c r="AX32" s="17" cm="1">
        <f t="array" aca="1" ref="AX32" ca="1">SUMPRODUCT((OFFSET($CL$3:$DQ$3,MATCH($AJ32,$CK$4:$CK$35,0),0))*((IF($AV30=$AV32,$CL$3:$DQ$3=$AJ30,0))+(IF($AV29=$AV32,$CL$3:$DQ$3=$AJ29,0))+(IF($AV31=$AV32,$CL$3:$DQ$3=$AJ31,0))))</f>
        <v>0</v>
      </c>
      <c r="AY32" s="17" cm="1">
        <f t="array" aca="1" ref="AY32" ca="1">SUMPRODUCT((OFFSET($DT$3:$EY$3,MATCH($AJ32,$DS$4:$DS$35,0),0))*((IF($AV30=$AV32,$DT$3:$EY$3=$AJ30,0))+(IF($AV29=$AV32,$DT$3:$EY$3=$AJ29,0))+(IF($AV31=$AV32,$DT$3:$EY$3=$AJ31,0))))</f>
        <v>0</v>
      </c>
      <c r="AZ32" s="17">
        <f ca="1">(AW32/1000)+(AX32/10000)+(AY32/100000)+(ROW(AY29)/10000000)</f>
        <v>2.9000000000000002E-6</v>
      </c>
      <c r="BA32" s="17">
        <f ca="1">+AU32-AZ32</f>
        <v>1.1099971000000002</v>
      </c>
      <c r="BC32" s="17" t="s">
        <v>100</v>
      </c>
      <c r="BD32" s="19">
        <f>SUMIFS(Table16[Team 2 Points],Table16[Team 2],$BC32,Table16[Team 1],BD$3)+SUMIFS(Table16[Team 1 Points],Table16[Team 1],$BC32,Table16[Team 2],BD$3)</f>
        <v>0</v>
      </c>
      <c r="BE32" s="19">
        <f>SUMIFS(Table16[Team 2 Points],Table16[Team 2],$BC32,Table16[Team 1],BE$3)+SUMIFS(Table16[Team 1 Points],Table16[Team 1],$BC32,Table16[Team 2],BE$3)</f>
        <v>0</v>
      </c>
      <c r="BF32" s="19">
        <f>SUMIFS(Table16[Team 2 Points],Table16[Team 2],$BC32,Table16[Team 1],BF$3)+SUMIFS(Table16[Team 1 Points],Table16[Team 1],$BC32,Table16[Team 2],BF$3)</f>
        <v>0</v>
      </c>
      <c r="BG32" s="19">
        <f>SUMIFS(Table16[Team 2 Points],Table16[Team 2],$BC32,Table16[Team 1],BG$3)+SUMIFS(Table16[Team 1 Points],Table16[Team 1],$BC32,Table16[Team 2],BG$3)</f>
        <v>0</v>
      </c>
      <c r="BH32" s="19">
        <f>SUMIFS(Table16[Team 2 Points],Table16[Team 2],$BC32,Table16[Team 1],BH$3)+SUMIFS(Table16[Team 1 Points],Table16[Team 1],$BC32,Table16[Team 2],BH$3)</f>
        <v>0</v>
      </c>
      <c r="BI32" s="19">
        <f>SUMIFS(Table16[Team 2 Points],Table16[Team 2],$BC32,Table16[Team 1],BI$3)+SUMIFS(Table16[Team 1 Points],Table16[Team 1],$BC32,Table16[Team 2],BI$3)</f>
        <v>0</v>
      </c>
      <c r="BJ32" s="19">
        <f>SUMIFS(Table16[Team 2 Points],Table16[Team 2],$BC32,Table16[Team 1],BJ$3)+SUMIFS(Table16[Team 1 Points],Table16[Team 1],$BC32,Table16[Team 2],BJ$3)</f>
        <v>0</v>
      </c>
      <c r="BK32" s="19">
        <f>SUMIFS(Table16[Team 2 Points],Table16[Team 2],$BC32,Table16[Team 1],BK$3)+SUMIFS(Table16[Team 1 Points],Table16[Team 1],$BC32,Table16[Team 2],BK$3)</f>
        <v>0</v>
      </c>
      <c r="BL32" s="19">
        <f>SUMIFS(Table16[Team 2 Points],Table16[Team 2],$BC32,Table16[Team 1],BL$3)+SUMIFS(Table16[Team 1 Points],Table16[Team 1],$BC32,Table16[Team 2],BL$3)</f>
        <v>0</v>
      </c>
      <c r="BM32" s="19">
        <f>SUMIFS(Table16[Team 2 Points],Table16[Team 2],$BC32,Table16[Team 1],BM$3)+SUMIFS(Table16[Team 1 Points],Table16[Team 1],$BC32,Table16[Team 2],BM$3)</f>
        <v>0</v>
      </c>
      <c r="BN32" s="19">
        <f>SUMIFS(Table16[Team 2 Points],Table16[Team 2],$BC32,Table16[Team 1],BN$3)+SUMIFS(Table16[Team 1 Points],Table16[Team 1],$BC32,Table16[Team 2],BN$3)</f>
        <v>0</v>
      </c>
      <c r="BO32" s="19">
        <f>SUMIFS(Table16[Team 2 Points],Table16[Team 2],$BC32,Table16[Team 1],BO$3)+SUMIFS(Table16[Team 1 Points],Table16[Team 1],$BC32,Table16[Team 2],BO$3)</f>
        <v>0</v>
      </c>
      <c r="BP32" s="19">
        <f>SUMIFS(Table16[Team 2 Points],Table16[Team 2],$BC32,Table16[Team 1],BP$3)+SUMIFS(Table16[Team 1 Points],Table16[Team 1],$BC32,Table16[Team 2],BP$3)</f>
        <v>0</v>
      </c>
      <c r="BQ32" s="19">
        <f>SUMIFS(Table16[Team 2 Points],Table16[Team 2],$BC32,Table16[Team 1],BQ$3)+SUMIFS(Table16[Team 1 Points],Table16[Team 1],$BC32,Table16[Team 2],BQ$3)</f>
        <v>0</v>
      </c>
      <c r="BR32" s="19">
        <f>SUMIFS(Table16[Team 2 Points],Table16[Team 2],$BC32,Table16[Team 1],BR$3)+SUMIFS(Table16[Team 1 Points],Table16[Team 1],$BC32,Table16[Team 2],BR$3)</f>
        <v>0</v>
      </c>
      <c r="BS32" s="19">
        <f>SUMIFS(Table16[Team 2 Points],Table16[Team 2],$BC32,Table16[Team 1],BS$3)+SUMIFS(Table16[Team 1 Points],Table16[Team 1],$BC32,Table16[Team 2],BS$3)</f>
        <v>0</v>
      </c>
      <c r="BT32" s="19">
        <f>SUMIFS(Table16[Team 2 Points],Table16[Team 2],$BC32,Table16[Team 1],BT$3)+SUMIFS(Table16[Team 1 Points],Table16[Team 1],$BC32,Table16[Team 2],BT$3)</f>
        <v>0</v>
      </c>
      <c r="BU32" s="19">
        <f>SUMIFS(Table16[Team 2 Points],Table16[Team 2],$BC32,Table16[Team 1],BU$3)+SUMIFS(Table16[Team 1 Points],Table16[Team 1],$BC32,Table16[Team 2],BU$3)</f>
        <v>0</v>
      </c>
      <c r="BV32" s="19">
        <f>SUMIFS(Table16[Team 2 Points],Table16[Team 2],$BC32,Table16[Team 1],BV$3)+SUMIFS(Table16[Team 1 Points],Table16[Team 1],$BC32,Table16[Team 2],BV$3)</f>
        <v>0</v>
      </c>
      <c r="BW32" s="19">
        <f>SUMIFS(Table16[Team 2 Points],Table16[Team 2],$BC32,Table16[Team 1],BW$3)+SUMIFS(Table16[Team 1 Points],Table16[Team 1],$BC32,Table16[Team 2],BW$3)</f>
        <v>0</v>
      </c>
      <c r="BX32" s="19">
        <f>SUMIFS(Table16[Team 2 Points],Table16[Team 2],$BC32,Table16[Team 1],BX$3)+SUMIFS(Table16[Team 1 Points],Table16[Team 1],$BC32,Table16[Team 2],BX$3)</f>
        <v>0</v>
      </c>
      <c r="BY32" s="19">
        <f>SUMIFS(Table16[Team 2 Points],Table16[Team 2],$BC32,Table16[Team 1],BY$3)+SUMIFS(Table16[Team 1 Points],Table16[Team 1],$BC32,Table16[Team 2],BY$3)</f>
        <v>0</v>
      </c>
      <c r="BZ32" s="19">
        <f>SUMIFS(Table16[Team 2 Points],Table16[Team 2],$BC32,Table16[Team 1],BZ$3)+SUMIFS(Table16[Team 1 Points],Table16[Team 1],$BC32,Table16[Team 2],BZ$3)</f>
        <v>0</v>
      </c>
      <c r="CA32" s="19">
        <f>SUMIFS(Table16[Team 2 Points],Table16[Team 2],$BC32,Table16[Team 1],CA$3)+SUMIFS(Table16[Team 1 Points],Table16[Team 1],$BC32,Table16[Team 2],CA$3)</f>
        <v>0</v>
      </c>
      <c r="CB32" s="19">
        <f>SUMIFS(Table16[Team 2 Points],Table16[Team 2],$BC32,Table16[Team 1],CB$3)+SUMIFS(Table16[Team 1 Points],Table16[Team 1],$BC32,Table16[Team 2],CB$3)</f>
        <v>0</v>
      </c>
      <c r="CC32" s="19">
        <f>SUMIFS(Table16[Team 2 Points],Table16[Team 2],$BC32,Table16[Team 1],CC$3)+SUMIFS(Table16[Team 1 Points],Table16[Team 1],$BC32,Table16[Team 2],CC$3)</f>
        <v>0</v>
      </c>
      <c r="CD32" s="19">
        <f>SUMIFS(Table16[Team 2 Points],Table16[Team 2],$BC32,Table16[Team 1],CD$3)+SUMIFS(Table16[Team 1 Points],Table16[Team 1],$BC32,Table16[Team 2],CD$3)</f>
        <v>0</v>
      </c>
      <c r="CE32" s="19">
        <f>SUMIFS(Table16[Team 2 Points],Table16[Team 2],$BC32,Table16[Team 1],CE$3)+SUMIFS(Table16[Team 1 Points],Table16[Team 1],$BC32,Table16[Team 2],CE$3)</f>
        <v>0</v>
      </c>
      <c r="CF32" s="19">
        <f>SUMIFS(Table16[Team 2 Points],Table16[Team 2],$BC32,Table16[Team 1],CF$3)+SUMIFS(Table16[Team 1 Points],Table16[Team 1],$BC32,Table16[Team 2],CF$3)</f>
        <v>0</v>
      </c>
      <c r="CG32" s="19">
        <f>SUMIFS(Table16[Team 2 Points],Table16[Team 2],$BC32,Table16[Team 1],CG$3)+SUMIFS(Table16[Team 1 Points],Table16[Team 1],$BC32,Table16[Team 2],CG$3)</f>
        <v>0</v>
      </c>
      <c r="CH32" s="19">
        <f>SUMIFS(Table16[Team 2 Points],Table16[Team 2],$BC32,Table16[Team 1],CH$3)+SUMIFS(Table16[Team 1 Points],Table16[Team 1],$BC32,Table16[Team 2],CH$3)</f>
        <v>0</v>
      </c>
      <c r="CI32" s="19">
        <f>SUMIFS(Table16[Team 2 Points],Table16[Team 2],$BC32,Table16[Team 1],CI$3)+SUMIFS(Table16[Team 1 Points],Table16[Team 1],$BC32,Table16[Team 2],CI$3)</f>
        <v>0</v>
      </c>
      <c r="CK32" s="17" t="s">
        <v>100</v>
      </c>
      <c r="CL32" s="19">
        <f>SUMIFS(Table16[Team 2 GD],Table16[Team 2],$BC32,Table16[Team 1],CL$3)+SUMIFS(Table16[Team 1 GD],Table16[Team 1],$BC32,Table16[Team 2],CL$3)</f>
        <v>0</v>
      </c>
      <c r="CM32" s="19">
        <f>SUMIFS(Table16[Team 2 GD],Table16[Team 2],$BC32,Table16[Team 1],CM$3)+SUMIFS(Table16[Team 1 GD],Table16[Team 1],$BC32,Table16[Team 2],CM$3)</f>
        <v>0</v>
      </c>
      <c r="CN32" s="19">
        <f>SUMIFS(Table16[Team 2 GD],Table16[Team 2],$BC32,Table16[Team 1],CN$3)+SUMIFS(Table16[Team 1 GD],Table16[Team 1],$BC32,Table16[Team 2],CN$3)</f>
        <v>0</v>
      </c>
      <c r="CO32" s="19">
        <f>SUMIFS(Table16[Team 2 GD],Table16[Team 2],$BC32,Table16[Team 1],CO$3)+SUMIFS(Table16[Team 1 GD],Table16[Team 1],$BC32,Table16[Team 2],CO$3)</f>
        <v>0</v>
      </c>
      <c r="CP32" s="19">
        <f>SUMIFS(Table16[Team 2 GD],Table16[Team 2],$BC32,Table16[Team 1],CP$3)+SUMIFS(Table16[Team 1 GD],Table16[Team 1],$BC32,Table16[Team 2],CP$3)</f>
        <v>0</v>
      </c>
      <c r="CQ32" s="19">
        <f>SUMIFS(Table16[Team 2 GD],Table16[Team 2],$BC32,Table16[Team 1],CQ$3)+SUMIFS(Table16[Team 1 GD],Table16[Team 1],$BC32,Table16[Team 2],CQ$3)</f>
        <v>0</v>
      </c>
      <c r="CR32" s="19">
        <f>SUMIFS(Table16[Team 2 GD],Table16[Team 2],$BC32,Table16[Team 1],CR$3)+SUMIFS(Table16[Team 1 GD],Table16[Team 1],$BC32,Table16[Team 2],CR$3)</f>
        <v>0</v>
      </c>
      <c r="CS32" s="19">
        <f>SUMIFS(Table16[Team 2 GD],Table16[Team 2],$BC32,Table16[Team 1],CS$3)+SUMIFS(Table16[Team 1 GD],Table16[Team 1],$BC32,Table16[Team 2],CS$3)</f>
        <v>0</v>
      </c>
      <c r="CT32" s="19">
        <f>SUMIFS(Table16[Team 2 GD],Table16[Team 2],$BC32,Table16[Team 1],CT$3)+SUMIFS(Table16[Team 1 GD],Table16[Team 1],$BC32,Table16[Team 2],CT$3)</f>
        <v>0</v>
      </c>
      <c r="CU32" s="19">
        <f>SUMIFS(Table16[Team 2 GD],Table16[Team 2],$BC32,Table16[Team 1],CU$3)+SUMIFS(Table16[Team 1 GD],Table16[Team 1],$BC32,Table16[Team 2],CU$3)</f>
        <v>0</v>
      </c>
      <c r="CV32" s="19">
        <f>SUMIFS(Table16[Team 2 GD],Table16[Team 2],$BC32,Table16[Team 1],CV$3)+SUMIFS(Table16[Team 1 GD],Table16[Team 1],$BC32,Table16[Team 2],CV$3)</f>
        <v>0</v>
      </c>
      <c r="CW32" s="19">
        <f>SUMIFS(Table16[Team 2 GD],Table16[Team 2],$BC32,Table16[Team 1],CW$3)+SUMIFS(Table16[Team 1 GD],Table16[Team 1],$BC32,Table16[Team 2],CW$3)</f>
        <v>0</v>
      </c>
      <c r="CX32" s="19">
        <f>SUMIFS(Table16[Team 2 GD],Table16[Team 2],$BC32,Table16[Team 1],CX$3)+SUMIFS(Table16[Team 1 GD],Table16[Team 1],$BC32,Table16[Team 2],CX$3)</f>
        <v>0</v>
      </c>
      <c r="CY32" s="19">
        <f>SUMIFS(Table16[Team 2 GD],Table16[Team 2],$BC32,Table16[Team 1],CY$3)+SUMIFS(Table16[Team 1 GD],Table16[Team 1],$BC32,Table16[Team 2],CY$3)</f>
        <v>0</v>
      </c>
      <c r="CZ32" s="19">
        <f>SUMIFS(Table16[Team 2 GD],Table16[Team 2],$BC32,Table16[Team 1],CZ$3)+SUMIFS(Table16[Team 1 GD],Table16[Team 1],$BC32,Table16[Team 2],CZ$3)</f>
        <v>0</v>
      </c>
      <c r="DA32" s="19">
        <f>SUMIFS(Table16[Team 2 GD],Table16[Team 2],$BC32,Table16[Team 1],DA$3)+SUMIFS(Table16[Team 1 GD],Table16[Team 1],$BC32,Table16[Team 2],DA$3)</f>
        <v>0</v>
      </c>
      <c r="DB32" s="19">
        <f>SUMIFS(Table16[Team 2 GD],Table16[Team 2],$BC32,Table16[Team 1],DB$3)+SUMIFS(Table16[Team 1 GD],Table16[Team 1],$BC32,Table16[Team 2],DB$3)</f>
        <v>0</v>
      </c>
      <c r="DC32" s="19">
        <f>SUMIFS(Table16[Team 2 GD],Table16[Team 2],$BC32,Table16[Team 1],DC$3)+SUMIFS(Table16[Team 1 GD],Table16[Team 1],$BC32,Table16[Team 2],DC$3)</f>
        <v>0</v>
      </c>
      <c r="DD32" s="19">
        <f>SUMIFS(Table16[Team 2 GD],Table16[Team 2],$BC32,Table16[Team 1],DD$3)+SUMIFS(Table16[Team 1 GD],Table16[Team 1],$BC32,Table16[Team 2],DD$3)</f>
        <v>0</v>
      </c>
      <c r="DE32" s="19">
        <f>SUMIFS(Table16[Team 2 GD],Table16[Team 2],$BC32,Table16[Team 1],DE$3)+SUMIFS(Table16[Team 1 GD],Table16[Team 1],$BC32,Table16[Team 2],DE$3)</f>
        <v>0</v>
      </c>
      <c r="DF32" s="19">
        <f>SUMIFS(Table16[Team 2 GD],Table16[Team 2],$BC32,Table16[Team 1],DF$3)+SUMIFS(Table16[Team 1 GD],Table16[Team 1],$BC32,Table16[Team 2],DF$3)</f>
        <v>0</v>
      </c>
      <c r="DG32" s="19">
        <f>SUMIFS(Table16[Team 2 GD],Table16[Team 2],$BC32,Table16[Team 1],DG$3)+SUMIFS(Table16[Team 1 GD],Table16[Team 1],$BC32,Table16[Team 2],DG$3)</f>
        <v>0</v>
      </c>
      <c r="DH32" s="19">
        <f>SUMIFS(Table16[Team 2 GD],Table16[Team 2],$BC32,Table16[Team 1],DH$3)+SUMIFS(Table16[Team 1 GD],Table16[Team 1],$BC32,Table16[Team 2],DH$3)</f>
        <v>0</v>
      </c>
      <c r="DI32" s="19">
        <f>SUMIFS(Table16[Team 2 GD],Table16[Team 2],$BC32,Table16[Team 1],DI$3)+SUMIFS(Table16[Team 1 GD],Table16[Team 1],$BC32,Table16[Team 2],DI$3)</f>
        <v>0</v>
      </c>
      <c r="DJ32" s="19">
        <f>SUMIFS(Table16[Team 2 GD],Table16[Team 2],$BC32,Table16[Team 1],DJ$3)+SUMIFS(Table16[Team 1 GD],Table16[Team 1],$BC32,Table16[Team 2],DJ$3)</f>
        <v>0</v>
      </c>
      <c r="DK32" s="19">
        <f>SUMIFS(Table16[Team 2 GD],Table16[Team 2],$BC32,Table16[Team 1],DK$3)+SUMIFS(Table16[Team 1 GD],Table16[Team 1],$BC32,Table16[Team 2],DK$3)</f>
        <v>0</v>
      </c>
      <c r="DL32" s="19">
        <f>SUMIFS(Table16[Team 2 GD],Table16[Team 2],$BC32,Table16[Team 1],DL$3)+SUMIFS(Table16[Team 1 GD],Table16[Team 1],$BC32,Table16[Team 2],DL$3)</f>
        <v>0</v>
      </c>
      <c r="DM32" s="19">
        <f>SUMIFS(Table16[Team 2 GD],Table16[Team 2],$BC32,Table16[Team 1],DM$3)+SUMIFS(Table16[Team 1 GD],Table16[Team 1],$BC32,Table16[Team 2],DM$3)</f>
        <v>0</v>
      </c>
      <c r="DN32" s="19">
        <f>SUMIFS(Table16[Team 2 GD],Table16[Team 2],$BC32,Table16[Team 1],DN$3)+SUMIFS(Table16[Team 1 GD],Table16[Team 1],$BC32,Table16[Team 2],DN$3)</f>
        <v>0</v>
      </c>
      <c r="DO32" s="19">
        <f>SUMIFS(Table16[Team 2 GD],Table16[Team 2],$BC32,Table16[Team 1],DO$3)+SUMIFS(Table16[Team 1 GD],Table16[Team 1],$BC32,Table16[Team 2],DO$3)</f>
        <v>0</v>
      </c>
      <c r="DP32" s="19">
        <f>SUMIFS(Table16[Team 2 GD],Table16[Team 2],$BC32,Table16[Team 1],DP$3)+SUMIFS(Table16[Team 1 GD],Table16[Team 1],$BC32,Table16[Team 2],DP$3)</f>
        <v>0</v>
      </c>
      <c r="DQ32" s="19">
        <f>SUMIFS(Table16[Team 2 GD],Table16[Team 2],$BC32,Table16[Team 1],DQ$3)+SUMIFS(Table16[Team 1 GD],Table16[Team 1],$BC32,Table16[Team 2],DQ$3)</f>
        <v>0</v>
      </c>
      <c r="DS32" s="17" t="s">
        <v>100</v>
      </c>
      <c r="DT32" s="19">
        <f>SUMIFS(Table16[Team 2 Goals],Table16[Team 2],$BC32,Table16[Team 1],DT$3)+SUMIFS(Table16[Team 1 Goals],Table16[Team 1],$BC32,Table16[Team 2],DT$3)</f>
        <v>0</v>
      </c>
      <c r="DU32" s="19">
        <f>SUMIFS(Table16[Team 2 Goals],Table16[Team 2],$BC32,Table16[Team 1],DU$3)+SUMIFS(Table16[Team 1 Goals],Table16[Team 1],$BC32,Table16[Team 2],DU$3)</f>
        <v>0</v>
      </c>
      <c r="DV32" s="19">
        <f>SUMIFS(Table16[Team 2 Goals],Table16[Team 2],$BC32,Table16[Team 1],DV$3)+SUMIFS(Table16[Team 1 Goals],Table16[Team 1],$BC32,Table16[Team 2],DV$3)</f>
        <v>0</v>
      </c>
      <c r="DW32" s="19">
        <f>SUMIFS(Table16[Team 2 Goals],Table16[Team 2],$BC32,Table16[Team 1],DW$3)+SUMIFS(Table16[Team 1 Goals],Table16[Team 1],$BC32,Table16[Team 2],DW$3)</f>
        <v>0</v>
      </c>
      <c r="DX32" s="19">
        <f>SUMIFS(Table16[Team 2 Goals],Table16[Team 2],$BC32,Table16[Team 1],DX$3)+SUMIFS(Table16[Team 1 Goals],Table16[Team 1],$BC32,Table16[Team 2],DX$3)</f>
        <v>0</v>
      </c>
      <c r="DY32" s="19">
        <f>SUMIFS(Table16[Team 2 Goals],Table16[Team 2],$BC32,Table16[Team 1],DY$3)+SUMIFS(Table16[Team 1 Goals],Table16[Team 1],$BC32,Table16[Team 2],DY$3)</f>
        <v>0</v>
      </c>
      <c r="DZ32" s="19">
        <f>SUMIFS(Table16[Team 2 Goals],Table16[Team 2],$BC32,Table16[Team 1],DZ$3)+SUMIFS(Table16[Team 1 Goals],Table16[Team 1],$BC32,Table16[Team 2],DZ$3)</f>
        <v>0</v>
      </c>
      <c r="EA32" s="19">
        <f>SUMIFS(Table16[Team 2 Goals],Table16[Team 2],$BC32,Table16[Team 1],EA$3)+SUMIFS(Table16[Team 1 Goals],Table16[Team 1],$BC32,Table16[Team 2],EA$3)</f>
        <v>0</v>
      </c>
      <c r="EB32" s="19">
        <f>SUMIFS(Table16[Team 2 Goals],Table16[Team 2],$BC32,Table16[Team 1],EB$3)+SUMIFS(Table16[Team 1 Goals],Table16[Team 1],$BC32,Table16[Team 2],EB$3)</f>
        <v>0</v>
      </c>
      <c r="EC32" s="19">
        <f>SUMIFS(Table16[Team 2 Goals],Table16[Team 2],$BC32,Table16[Team 1],EC$3)+SUMIFS(Table16[Team 1 Goals],Table16[Team 1],$BC32,Table16[Team 2],EC$3)</f>
        <v>0</v>
      </c>
      <c r="ED32" s="19">
        <f>SUMIFS(Table16[Team 2 Goals],Table16[Team 2],$BC32,Table16[Team 1],ED$3)+SUMIFS(Table16[Team 1 Goals],Table16[Team 1],$BC32,Table16[Team 2],ED$3)</f>
        <v>0</v>
      </c>
      <c r="EE32" s="19">
        <f>SUMIFS(Table16[Team 2 Goals],Table16[Team 2],$BC32,Table16[Team 1],EE$3)+SUMIFS(Table16[Team 1 Goals],Table16[Team 1],$BC32,Table16[Team 2],EE$3)</f>
        <v>0</v>
      </c>
      <c r="EF32" s="19">
        <f>SUMIFS(Table16[Team 2 Goals],Table16[Team 2],$BC32,Table16[Team 1],EF$3)+SUMIFS(Table16[Team 1 Goals],Table16[Team 1],$BC32,Table16[Team 2],EF$3)</f>
        <v>0</v>
      </c>
      <c r="EG32" s="19">
        <f>SUMIFS(Table16[Team 2 Goals],Table16[Team 2],$BC32,Table16[Team 1],EG$3)+SUMIFS(Table16[Team 1 Goals],Table16[Team 1],$BC32,Table16[Team 2],EG$3)</f>
        <v>0</v>
      </c>
      <c r="EH32" s="19">
        <f>SUMIFS(Table16[Team 2 Goals],Table16[Team 2],$BC32,Table16[Team 1],EH$3)+SUMIFS(Table16[Team 1 Goals],Table16[Team 1],$BC32,Table16[Team 2],EH$3)</f>
        <v>0</v>
      </c>
      <c r="EI32" s="19">
        <f>SUMIFS(Table16[Team 2 Goals],Table16[Team 2],$BC32,Table16[Team 1],EI$3)+SUMIFS(Table16[Team 1 Goals],Table16[Team 1],$BC32,Table16[Team 2],EI$3)</f>
        <v>0</v>
      </c>
      <c r="EJ32" s="19">
        <f>SUMIFS(Table16[Team 2 Goals],Table16[Team 2],$BC32,Table16[Team 1],EJ$3)+SUMIFS(Table16[Team 1 Goals],Table16[Team 1],$BC32,Table16[Team 2],EJ$3)</f>
        <v>0</v>
      </c>
      <c r="EK32" s="19">
        <f>SUMIFS(Table16[Team 2 Goals],Table16[Team 2],$BC32,Table16[Team 1],EK$3)+SUMIFS(Table16[Team 1 Goals],Table16[Team 1],$BC32,Table16[Team 2],EK$3)</f>
        <v>0</v>
      </c>
      <c r="EL32" s="19">
        <f>SUMIFS(Table16[Team 2 Goals],Table16[Team 2],$BC32,Table16[Team 1],EL$3)+SUMIFS(Table16[Team 1 Goals],Table16[Team 1],$BC32,Table16[Team 2],EL$3)</f>
        <v>0</v>
      </c>
      <c r="EM32" s="19">
        <f>SUMIFS(Table16[Team 2 Goals],Table16[Team 2],$BC32,Table16[Team 1],EM$3)+SUMIFS(Table16[Team 1 Goals],Table16[Team 1],$BC32,Table16[Team 2],EM$3)</f>
        <v>0</v>
      </c>
      <c r="EN32" s="19">
        <f>SUMIFS(Table16[Team 2 Goals],Table16[Team 2],$BC32,Table16[Team 1],EN$3)+SUMIFS(Table16[Team 1 Goals],Table16[Team 1],$BC32,Table16[Team 2],EN$3)</f>
        <v>0</v>
      </c>
      <c r="EO32" s="19">
        <f>SUMIFS(Table16[Team 2 Goals],Table16[Team 2],$BC32,Table16[Team 1],EO$3)+SUMIFS(Table16[Team 1 Goals],Table16[Team 1],$BC32,Table16[Team 2],EO$3)</f>
        <v>0</v>
      </c>
      <c r="EP32" s="19">
        <f>SUMIFS(Table16[Team 2 Goals],Table16[Team 2],$BC32,Table16[Team 1],EP$3)+SUMIFS(Table16[Team 1 Goals],Table16[Team 1],$BC32,Table16[Team 2],EP$3)</f>
        <v>0</v>
      </c>
      <c r="EQ32" s="19">
        <f>SUMIFS(Table16[Team 2 Goals],Table16[Team 2],$BC32,Table16[Team 1],EQ$3)+SUMIFS(Table16[Team 1 Goals],Table16[Team 1],$BC32,Table16[Team 2],EQ$3)</f>
        <v>0</v>
      </c>
      <c r="ER32" s="19">
        <f>SUMIFS(Table16[Team 2 Goals],Table16[Team 2],$BC32,Table16[Team 1],ER$3)+SUMIFS(Table16[Team 1 Goals],Table16[Team 1],$BC32,Table16[Team 2],ER$3)</f>
        <v>0</v>
      </c>
      <c r="ES32" s="19">
        <f>SUMIFS(Table16[Team 2 Goals],Table16[Team 2],$BC32,Table16[Team 1],ES$3)+SUMIFS(Table16[Team 1 Goals],Table16[Team 1],$BC32,Table16[Team 2],ES$3)</f>
        <v>0</v>
      </c>
      <c r="ET32" s="19">
        <f>SUMIFS(Table16[Team 2 Goals],Table16[Team 2],$BC32,Table16[Team 1],ET$3)+SUMIFS(Table16[Team 1 Goals],Table16[Team 1],$BC32,Table16[Team 2],ET$3)</f>
        <v>0</v>
      </c>
      <c r="EU32" s="19">
        <f>SUMIFS(Table16[Team 2 Goals],Table16[Team 2],$BC32,Table16[Team 1],EU$3)+SUMIFS(Table16[Team 1 Goals],Table16[Team 1],$BC32,Table16[Team 2],EU$3)</f>
        <v>0</v>
      </c>
      <c r="EV32" s="19">
        <f>SUMIFS(Table16[Team 2 Goals],Table16[Team 2],$BC32,Table16[Team 1],EV$3)+SUMIFS(Table16[Team 1 Goals],Table16[Team 1],$BC32,Table16[Team 2],EV$3)</f>
        <v>0</v>
      </c>
      <c r="EW32" s="19">
        <f>SUMIFS(Table16[Team 2 Goals],Table16[Team 2],$BC32,Table16[Team 1],EW$3)+SUMIFS(Table16[Team 1 Goals],Table16[Team 1],$BC32,Table16[Team 2],EW$3)</f>
        <v>0</v>
      </c>
      <c r="EX32" s="19">
        <f>SUMIFS(Table16[Team 2 Goals],Table16[Team 2],$BC32,Table16[Team 1],EX$3)+SUMIFS(Table16[Team 1 Goals],Table16[Team 1],$BC32,Table16[Team 2],EX$3)</f>
        <v>0</v>
      </c>
      <c r="EY32" s="19">
        <f>SUMIFS(Table16[Team 2 Goals],Table16[Team 2],$BC32,Table16[Team 1],EY$3)+SUMIFS(Table16[Team 1 Goals],Table16[Team 1],$BC32,Table16[Team 2],EY$3)</f>
        <v>0</v>
      </c>
      <c r="FA32" s="72"/>
      <c r="FB32" s="72"/>
    </row>
    <row r="33" spans="1:158" s="17" customFormat="1" ht="30" customHeight="1" thickBot="1" x14ac:dyDescent="0.3">
      <c r="A33" s="70"/>
      <c r="B33" s="5">
        <v>30</v>
      </c>
      <c r="C33" s="5" t="s">
        <v>72</v>
      </c>
      <c r="D33" s="28">
        <v>44893</v>
      </c>
      <c r="E33" s="5" t="s">
        <v>17</v>
      </c>
      <c r="F33" s="29">
        <v>0.66666666666666663</v>
      </c>
      <c r="G33" s="30">
        <f t="shared" si="0"/>
        <v>44893.208333333328</v>
      </c>
      <c r="H33" s="5" t="s">
        <v>125</v>
      </c>
      <c r="I33" s="67"/>
      <c r="J33" s="5" t="str">
        <f>IF(Table16[[#This Row],[SCORE]]="","",IF(O33=P33,"Draw",IF(O33&gt;P33,K33,L33)))</f>
        <v/>
      </c>
      <c r="K33" s="17" t="str">
        <f>IF(Table16[[#This Row],[TEAMS]]="","",LEFT(H33,FIND(" -",H33,1)-1))</f>
        <v>Korea Republic</v>
      </c>
      <c r="L33" s="17" t="str">
        <f>IF(Table16[[#This Row],[TEAMS]]="","",MID(H33,FIND("-",H33,1)+2,LEN(H33)-FIND("-",H33,1)+2))</f>
        <v>Ghana</v>
      </c>
      <c r="M33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33" s="17" t="str">
        <f>IF(Table16[[#This Row],[Winner]]=Table16[[#This Row],[Team 1]],Table16[[#This Row],[Team 2]],IF(Table16[[#This Row],[Winner]]=Table16[[#This Row],[Team 2]],Table16[[#This Row],[Team 1]],""))</f>
        <v/>
      </c>
      <c r="O33" s="17" t="str">
        <f>IF(Table16[[#This Row],[SCORE]]="","",LEFT(I33,FIND(":",I33,1)-1)*1)</f>
        <v/>
      </c>
      <c r="P33" s="17" t="str">
        <f>IF(Table16[[#This Row],[SCORE]]="","",MID(I33,FIND(":",I33,1)+1,LEN(I33)-FIND(":",I33,1)+1)*1)</f>
        <v/>
      </c>
      <c r="Q33" s="17" t="str">
        <f>IF(OR(Table16[[#This Row],[Team 1 Goals]]="",Table16[[#This Row],[Team 2 Goals]]=""),"",Table16[[#This Row],[Team 1 Goals]]-Table16[[#This Row],[Team 2 Goals]])</f>
        <v/>
      </c>
      <c r="R33" s="17" t="str">
        <f>IF(OR(Table16[[#This Row],[Team 1 Goals]]="",Table16[[#This Row],[Team 2 Goals]]=""),"",Table16[[#This Row],[Team 2 Goals]]-Table16[[#This Row],[Team 1 Goals]])</f>
        <v/>
      </c>
      <c r="S33" s="17" t="str">
        <f>IF(Table16[[#This Row],[SCORE]]="","",IF(Table16[[#This Row],[WINNER / RESULT]]="Draw",1,IF(Table16[[#This Row],[WINNER / RESULT]]=Table16[[#This Row],[Team 1]],3,0)))</f>
        <v/>
      </c>
      <c r="T33" s="17" t="str">
        <f>IF(Table16[[#This Row],[SCORE]]="","",IF(Table16[[#This Row],[WINNER / RESULT]]="Draw",1,IF(Table16[[#This Row],[WINNER / RESULT]]=Table16[[#This Row],[Team 2]],3,0)))</f>
        <v/>
      </c>
      <c r="Z33" s="4" t="s">
        <v>70</v>
      </c>
      <c r="AA33" s="51">
        <v>4</v>
      </c>
      <c r="AB33" s="52" t="str">
        <f ca="1">IFERROR(INDEX(AJ:AJ,MATCH("4"&amp;Z33,AT:AT,0),1),"")</f>
        <v>Spain</v>
      </c>
      <c r="AC33" s="52" t="str">
        <f ca="1">IF(AB33="","",VLOOKUP(AB33,AJ:AO,2,FALSE)&amp;"-"&amp;VLOOKUP(AB33,AJ:AO,3,FALSE)&amp;"-"&amp;VLOOKUP(AB33,AJ:AO,4,FALSE))</f>
        <v>0-0-0</v>
      </c>
      <c r="AD33" s="52">
        <f ca="1">IF(AB33="","",VLOOKUP(AB33,AJ:AQ,8,FALSE))</f>
        <v>0</v>
      </c>
      <c r="AE33" s="53">
        <f ca="1">IF(AB33="","",VLOOKUP(AB33,AJ:AT,5,FALSE))</f>
        <v>0</v>
      </c>
      <c r="AS33" s="17" t="str">
        <f t="shared" si="1"/>
        <v/>
      </c>
      <c r="BC33" s="17" t="s">
        <v>96</v>
      </c>
      <c r="BD33" s="19">
        <f>SUMIFS(Table16[Team 2 Points],Table16[Team 2],$BC33,Table16[Team 1],BD$3)+SUMIFS(Table16[Team 1 Points],Table16[Team 1],$BC33,Table16[Team 2],BD$3)</f>
        <v>0</v>
      </c>
      <c r="BE33" s="19">
        <f>SUMIFS(Table16[Team 2 Points],Table16[Team 2],$BC33,Table16[Team 1],BE$3)+SUMIFS(Table16[Team 1 Points],Table16[Team 1],$BC33,Table16[Team 2],BE$3)</f>
        <v>0</v>
      </c>
      <c r="BF33" s="19">
        <f>SUMIFS(Table16[Team 2 Points],Table16[Team 2],$BC33,Table16[Team 1],BF$3)+SUMIFS(Table16[Team 1 Points],Table16[Team 1],$BC33,Table16[Team 2],BF$3)</f>
        <v>0</v>
      </c>
      <c r="BG33" s="19">
        <f>SUMIFS(Table16[Team 2 Points],Table16[Team 2],$BC33,Table16[Team 1],BG$3)+SUMIFS(Table16[Team 1 Points],Table16[Team 1],$BC33,Table16[Team 2],BG$3)</f>
        <v>0</v>
      </c>
      <c r="BH33" s="19">
        <f>SUMIFS(Table16[Team 2 Points],Table16[Team 2],$BC33,Table16[Team 1],BH$3)+SUMIFS(Table16[Team 1 Points],Table16[Team 1],$BC33,Table16[Team 2],BH$3)</f>
        <v>0</v>
      </c>
      <c r="BI33" s="19">
        <f>SUMIFS(Table16[Team 2 Points],Table16[Team 2],$BC33,Table16[Team 1],BI$3)+SUMIFS(Table16[Team 1 Points],Table16[Team 1],$BC33,Table16[Team 2],BI$3)</f>
        <v>0</v>
      </c>
      <c r="BJ33" s="19">
        <f>SUMIFS(Table16[Team 2 Points],Table16[Team 2],$BC33,Table16[Team 1],BJ$3)+SUMIFS(Table16[Team 1 Points],Table16[Team 1],$BC33,Table16[Team 2],BJ$3)</f>
        <v>0</v>
      </c>
      <c r="BK33" s="19">
        <f>SUMIFS(Table16[Team 2 Points],Table16[Team 2],$BC33,Table16[Team 1],BK$3)+SUMIFS(Table16[Team 1 Points],Table16[Team 1],$BC33,Table16[Team 2],BK$3)</f>
        <v>0</v>
      </c>
      <c r="BL33" s="19">
        <f>SUMIFS(Table16[Team 2 Points],Table16[Team 2],$BC33,Table16[Team 1],BL$3)+SUMIFS(Table16[Team 1 Points],Table16[Team 1],$BC33,Table16[Team 2],BL$3)</f>
        <v>0</v>
      </c>
      <c r="BM33" s="19">
        <f>SUMIFS(Table16[Team 2 Points],Table16[Team 2],$BC33,Table16[Team 1],BM$3)+SUMIFS(Table16[Team 1 Points],Table16[Team 1],$BC33,Table16[Team 2],BM$3)</f>
        <v>0</v>
      </c>
      <c r="BN33" s="19">
        <f>SUMIFS(Table16[Team 2 Points],Table16[Team 2],$BC33,Table16[Team 1],BN$3)+SUMIFS(Table16[Team 1 Points],Table16[Team 1],$BC33,Table16[Team 2],BN$3)</f>
        <v>0</v>
      </c>
      <c r="BO33" s="19">
        <f>SUMIFS(Table16[Team 2 Points],Table16[Team 2],$BC33,Table16[Team 1],BO$3)+SUMIFS(Table16[Team 1 Points],Table16[Team 1],$BC33,Table16[Team 2],BO$3)</f>
        <v>0</v>
      </c>
      <c r="BP33" s="19">
        <f>SUMIFS(Table16[Team 2 Points],Table16[Team 2],$BC33,Table16[Team 1],BP$3)+SUMIFS(Table16[Team 1 Points],Table16[Team 1],$BC33,Table16[Team 2],BP$3)</f>
        <v>0</v>
      </c>
      <c r="BQ33" s="19">
        <f>SUMIFS(Table16[Team 2 Points],Table16[Team 2],$BC33,Table16[Team 1],BQ$3)+SUMIFS(Table16[Team 1 Points],Table16[Team 1],$BC33,Table16[Team 2],BQ$3)</f>
        <v>0</v>
      </c>
      <c r="BR33" s="19">
        <f>SUMIFS(Table16[Team 2 Points],Table16[Team 2],$BC33,Table16[Team 1],BR$3)+SUMIFS(Table16[Team 1 Points],Table16[Team 1],$BC33,Table16[Team 2],BR$3)</f>
        <v>0</v>
      </c>
      <c r="BS33" s="19">
        <f>SUMIFS(Table16[Team 2 Points],Table16[Team 2],$BC33,Table16[Team 1],BS$3)+SUMIFS(Table16[Team 1 Points],Table16[Team 1],$BC33,Table16[Team 2],BS$3)</f>
        <v>0</v>
      </c>
      <c r="BT33" s="19">
        <f>SUMIFS(Table16[Team 2 Points],Table16[Team 2],$BC33,Table16[Team 1],BT$3)+SUMIFS(Table16[Team 1 Points],Table16[Team 1],$BC33,Table16[Team 2],BT$3)</f>
        <v>0</v>
      </c>
      <c r="BU33" s="19">
        <f>SUMIFS(Table16[Team 2 Points],Table16[Team 2],$BC33,Table16[Team 1],BU$3)+SUMIFS(Table16[Team 1 Points],Table16[Team 1],$BC33,Table16[Team 2],BU$3)</f>
        <v>0</v>
      </c>
      <c r="BV33" s="19">
        <f>SUMIFS(Table16[Team 2 Points],Table16[Team 2],$BC33,Table16[Team 1],BV$3)+SUMIFS(Table16[Team 1 Points],Table16[Team 1],$BC33,Table16[Team 2],BV$3)</f>
        <v>0</v>
      </c>
      <c r="BW33" s="19">
        <f>SUMIFS(Table16[Team 2 Points],Table16[Team 2],$BC33,Table16[Team 1],BW$3)+SUMIFS(Table16[Team 1 Points],Table16[Team 1],$BC33,Table16[Team 2],BW$3)</f>
        <v>0</v>
      </c>
      <c r="BX33" s="19">
        <f>SUMIFS(Table16[Team 2 Points],Table16[Team 2],$BC33,Table16[Team 1],BX$3)+SUMIFS(Table16[Team 1 Points],Table16[Team 1],$BC33,Table16[Team 2],BX$3)</f>
        <v>0</v>
      </c>
      <c r="BY33" s="19">
        <f>SUMIFS(Table16[Team 2 Points],Table16[Team 2],$BC33,Table16[Team 1],BY$3)+SUMIFS(Table16[Team 1 Points],Table16[Team 1],$BC33,Table16[Team 2],BY$3)</f>
        <v>0</v>
      </c>
      <c r="BZ33" s="19">
        <f>SUMIFS(Table16[Team 2 Points],Table16[Team 2],$BC33,Table16[Team 1],BZ$3)+SUMIFS(Table16[Team 1 Points],Table16[Team 1],$BC33,Table16[Team 2],BZ$3)</f>
        <v>0</v>
      </c>
      <c r="CA33" s="19">
        <f>SUMIFS(Table16[Team 2 Points],Table16[Team 2],$BC33,Table16[Team 1],CA$3)+SUMIFS(Table16[Team 1 Points],Table16[Team 1],$BC33,Table16[Team 2],CA$3)</f>
        <v>0</v>
      </c>
      <c r="CB33" s="19">
        <f>SUMIFS(Table16[Team 2 Points],Table16[Team 2],$BC33,Table16[Team 1],CB$3)+SUMIFS(Table16[Team 1 Points],Table16[Team 1],$BC33,Table16[Team 2],CB$3)</f>
        <v>0</v>
      </c>
      <c r="CC33" s="19">
        <f>SUMIFS(Table16[Team 2 Points],Table16[Team 2],$BC33,Table16[Team 1],CC$3)+SUMIFS(Table16[Team 1 Points],Table16[Team 1],$BC33,Table16[Team 2],CC$3)</f>
        <v>0</v>
      </c>
      <c r="CD33" s="19">
        <f>SUMIFS(Table16[Team 2 Points],Table16[Team 2],$BC33,Table16[Team 1],CD$3)+SUMIFS(Table16[Team 1 Points],Table16[Team 1],$BC33,Table16[Team 2],CD$3)</f>
        <v>0</v>
      </c>
      <c r="CE33" s="19">
        <f>SUMIFS(Table16[Team 2 Points],Table16[Team 2],$BC33,Table16[Team 1],CE$3)+SUMIFS(Table16[Team 1 Points],Table16[Team 1],$BC33,Table16[Team 2],CE$3)</f>
        <v>0</v>
      </c>
      <c r="CF33" s="19">
        <f>SUMIFS(Table16[Team 2 Points],Table16[Team 2],$BC33,Table16[Team 1],CF$3)+SUMIFS(Table16[Team 1 Points],Table16[Team 1],$BC33,Table16[Team 2],CF$3)</f>
        <v>0</v>
      </c>
      <c r="CG33" s="19">
        <f>SUMIFS(Table16[Team 2 Points],Table16[Team 2],$BC33,Table16[Team 1],CG$3)+SUMIFS(Table16[Team 1 Points],Table16[Team 1],$BC33,Table16[Team 2],CG$3)</f>
        <v>0</v>
      </c>
      <c r="CH33" s="19">
        <f>SUMIFS(Table16[Team 2 Points],Table16[Team 2],$BC33,Table16[Team 1],CH$3)+SUMIFS(Table16[Team 1 Points],Table16[Team 1],$BC33,Table16[Team 2],CH$3)</f>
        <v>0</v>
      </c>
      <c r="CI33" s="19">
        <f>SUMIFS(Table16[Team 2 Points],Table16[Team 2],$BC33,Table16[Team 1],CI$3)+SUMIFS(Table16[Team 1 Points],Table16[Team 1],$BC33,Table16[Team 2],CI$3)</f>
        <v>0</v>
      </c>
      <c r="CK33" s="17" t="s">
        <v>96</v>
      </c>
      <c r="CL33" s="19">
        <f>SUMIFS(Table16[Team 2 GD],Table16[Team 2],$BC33,Table16[Team 1],CL$3)+SUMIFS(Table16[Team 1 GD],Table16[Team 1],$BC33,Table16[Team 2],CL$3)</f>
        <v>0</v>
      </c>
      <c r="CM33" s="19">
        <f>SUMIFS(Table16[Team 2 GD],Table16[Team 2],$BC33,Table16[Team 1],CM$3)+SUMIFS(Table16[Team 1 GD],Table16[Team 1],$BC33,Table16[Team 2],CM$3)</f>
        <v>0</v>
      </c>
      <c r="CN33" s="19">
        <f>SUMIFS(Table16[Team 2 GD],Table16[Team 2],$BC33,Table16[Team 1],CN$3)+SUMIFS(Table16[Team 1 GD],Table16[Team 1],$BC33,Table16[Team 2],CN$3)</f>
        <v>0</v>
      </c>
      <c r="CO33" s="19">
        <f>SUMIFS(Table16[Team 2 GD],Table16[Team 2],$BC33,Table16[Team 1],CO$3)+SUMIFS(Table16[Team 1 GD],Table16[Team 1],$BC33,Table16[Team 2],CO$3)</f>
        <v>0</v>
      </c>
      <c r="CP33" s="19">
        <f>SUMIFS(Table16[Team 2 GD],Table16[Team 2],$BC33,Table16[Team 1],CP$3)+SUMIFS(Table16[Team 1 GD],Table16[Team 1],$BC33,Table16[Team 2],CP$3)</f>
        <v>0</v>
      </c>
      <c r="CQ33" s="19">
        <f>SUMIFS(Table16[Team 2 GD],Table16[Team 2],$BC33,Table16[Team 1],CQ$3)+SUMIFS(Table16[Team 1 GD],Table16[Team 1],$BC33,Table16[Team 2],CQ$3)</f>
        <v>0</v>
      </c>
      <c r="CR33" s="19">
        <f>SUMIFS(Table16[Team 2 GD],Table16[Team 2],$BC33,Table16[Team 1],CR$3)+SUMIFS(Table16[Team 1 GD],Table16[Team 1],$BC33,Table16[Team 2],CR$3)</f>
        <v>0</v>
      </c>
      <c r="CS33" s="19">
        <f>SUMIFS(Table16[Team 2 GD],Table16[Team 2],$BC33,Table16[Team 1],CS$3)+SUMIFS(Table16[Team 1 GD],Table16[Team 1],$BC33,Table16[Team 2],CS$3)</f>
        <v>0</v>
      </c>
      <c r="CT33" s="19">
        <f>SUMIFS(Table16[Team 2 GD],Table16[Team 2],$BC33,Table16[Team 1],CT$3)+SUMIFS(Table16[Team 1 GD],Table16[Team 1],$BC33,Table16[Team 2],CT$3)</f>
        <v>0</v>
      </c>
      <c r="CU33" s="19">
        <f>SUMIFS(Table16[Team 2 GD],Table16[Team 2],$BC33,Table16[Team 1],CU$3)+SUMIFS(Table16[Team 1 GD],Table16[Team 1],$BC33,Table16[Team 2],CU$3)</f>
        <v>0</v>
      </c>
      <c r="CV33" s="19">
        <f>SUMIFS(Table16[Team 2 GD],Table16[Team 2],$BC33,Table16[Team 1],CV$3)+SUMIFS(Table16[Team 1 GD],Table16[Team 1],$BC33,Table16[Team 2],CV$3)</f>
        <v>0</v>
      </c>
      <c r="CW33" s="19">
        <f>SUMIFS(Table16[Team 2 GD],Table16[Team 2],$BC33,Table16[Team 1],CW$3)+SUMIFS(Table16[Team 1 GD],Table16[Team 1],$BC33,Table16[Team 2],CW$3)</f>
        <v>0</v>
      </c>
      <c r="CX33" s="19">
        <f>SUMIFS(Table16[Team 2 GD],Table16[Team 2],$BC33,Table16[Team 1],CX$3)+SUMIFS(Table16[Team 1 GD],Table16[Team 1],$BC33,Table16[Team 2],CX$3)</f>
        <v>0</v>
      </c>
      <c r="CY33" s="19">
        <f>SUMIFS(Table16[Team 2 GD],Table16[Team 2],$BC33,Table16[Team 1],CY$3)+SUMIFS(Table16[Team 1 GD],Table16[Team 1],$BC33,Table16[Team 2],CY$3)</f>
        <v>0</v>
      </c>
      <c r="CZ33" s="19">
        <f>SUMIFS(Table16[Team 2 GD],Table16[Team 2],$BC33,Table16[Team 1],CZ$3)+SUMIFS(Table16[Team 1 GD],Table16[Team 1],$BC33,Table16[Team 2],CZ$3)</f>
        <v>0</v>
      </c>
      <c r="DA33" s="19">
        <f>SUMIFS(Table16[Team 2 GD],Table16[Team 2],$BC33,Table16[Team 1],DA$3)+SUMIFS(Table16[Team 1 GD],Table16[Team 1],$BC33,Table16[Team 2],DA$3)</f>
        <v>0</v>
      </c>
      <c r="DB33" s="19">
        <f>SUMIFS(Table16[Team 2 GD],Table16[Team 2],$BC33,Table16[Team 1],DB$3)+SUMIFS(Table16[Team 1 GD],Table16[Team 1],$BC33,Table16[Team 2],DB$3)</f>
        <v>0</v>
      </c>
      <c r="DC33" s="19">
        <f>SUMIFS(Table16[Team 2 GD],Table16[Team 2],$BC33,Table16[Team 1],DC$3)+SUMIFS(Table16[Team 1 GD],Table16[Team 1],$BC33,Table16[Team 2],DC$3)</f>
        <v>0</v>
      </c>
      <c r="DD33" s="19">
        <f>SUMIFS(Table16[Team 2 GD],Table16[Team 2],$BC33,Table16[Team 1],DD$3)+SUMIFS(Table16[Team 1 GD],Table16[Team 1],$BC33,Table16[Team 2],DD$3)</f>
        <v>0</v>
      </c>
      <c r="DE33" s="19">
        <f>SUMIFS(Table16[Team 2 GD],Table16[Team 2],$BC33,Table16[Team 1],DE$3)+SUMIFS(Table16[Team 1 GD],Table16[Team 1],$BC33,Table16[Team 2],DE$3)</f>
        <v>0</v>
      </c>
      <c r="DF33" s="19">
        <f>SUMIFS(Table16[Team 2 GD],Table16[Team 2],$BC33,Table16[Team 1],DF$3)+SUMIFS(Table16[Team 1 GD],Table16[Team 1],$BC33,Table16[Team 2],DF$3)</f>
        <v>0</v>
      </c>
      <c r="DG33" s="19">
        <f>SUMIFS(Table16[Team 2 GD],Table16[Team 2],$BC33,Table16[Team 1],DG$3)+SUMIFS(Table16[Team 1 GD],Table16[Team 1],$BC33,Table16[Team 2],DG$3)</f>
        <v>0</v>
      </c>
      <c r="DH33" s="19">
        <f>SUMIFS(Table16[Team 2 GD],Table16[Team 2],$BC33,Table16[Team 1],DH$3)+SUMIFS(Table16[Team 1 GD],Table16[Team 1],$BC33,Table16[Team 2],DH$3)</f>
        <v>0</v>
      </c>
      <c r="DI33" s="19">
        <f>SUMIFS(Table16[Team 2 GD],Table16[Team 2],$BC33,Table16[Team 1],DI$3)+SUMIFS(Table16[Team 1 GD],Table16[Team 1],$BC33,Table16[Team 2],DI$3)</f>
        <v>0</v>
      </c>
      <c r="DJ33" s="19">
        <f>SUMIFS(Table16[Team 2 GD],Table16[Team 2],$BC33,Table16[Team 1],DJ$3)+SUMIFS(Table16[Team 1 GD],Table16[Team 1],$BC33,Table16[Team 2],DJ$3)</f>
        <v>0</v>
      </c>
      <c r="DK33" s="19">
        <f>SUMIFS(Table16[Team 2 GD],Table16[Team 2],$BC33,Table16[Team 1],DK$3)+SUMIFS(Table16[Team 1 GD],Table16[Team 1],$BC33,Table16[Team 2],DK$3)</f>
        <v>0</v>
      </c>
      <c r="DL33" s="19">
        <f>SUMIFS(Table16[Team 2 GD],Table16[Team 2],$BC33,Table16[Team 1],DL$3)+SUMIFS(Table16[Team 1 GD],Table16[Team 1],$BC33,Table16[Team 2],DL$3)</f>
        <v>0</v>
      </c>
      <c r="DM33" s="19">
        <f>SUMIFS(Table16[Team 2 GD],Table16[Team 2],$BC33,Table16[Team 1],DM$3)+SUMIFS(Table16[Team 1 GD],Table16[Team 1],$BC33,Table16[Team 2],DM$3)</f>
        <v>0</v>
      </c>
      <c r="DN33" s="19">
        <f>SUMIFS(Table16[Team 2 GD],Table16[Team 2],$BC33,Table16[Team 1],DN$3)+SUMIFS(Table16[Team 1 GD],Table16[Team 1],$BC33,Table16[Team 2],DN$3)</f>
        <v>0</v>
      </c>
      <c r="DO33" s="19">
        <f>SUMIFS(Table16[Team 2 GD],Table16[Team 2],$BC33,Table16[Team 1],DO$3)+SUMIFS(Table16[Team 1 GD],Table16[Team 1],$BC33,Table16[Team 2],DO$3)</f>
        <v>0</v>
      </c>
      <c r="DP33" s="19">
        <f>SUMIFS(Table16[Team 2 GD],Table16[Team 2],$BC33,Table16[Team 1],DP$3)+SUMIFS(Table16[Team 1 GD],Table16[Team 1],$BC33,Table16[Team 2],DP$3)</f>
        <v>0</v>
      </c>
      <c r="DQ33" s="19">
        <f>SUMIFS(Table16[Team 2 GD],Table16[Team 2],$BC33,Table16[Team 1],DQ$3)+SUMIFS(Table16[Team 1 GD],Table16[Team 1],$BC33,Table16[Team 2],DQ$3)</f>
        <v>0</v>
      </c>
      <c r="DS33" s="17" t="s">
        <v>96</v>
      </c>
      <c r="DT33" s="19">
        <f>SUMIFS(Table16[Team 2 Goals],Table16[Team 2],$BC33,Table16[Team 1],DT$3)+SUMIFS(Table16[Team 1 Goals],Table16[Team 1],$BC33,Table16[Team 2],DT$3)</f>
        <v>0</v>
      </c>
      <c r="DU33" s="19">
        <f>SUMIFS(Table16[Team 2 Goals],Table16[Team 2],$BC33,Table16[Team 1],DU$3)+SUMIFS(Table16[Team 1 Goals],Table16[Team 1],$BC33,Table16[Team 2],DU$3)</f>
        <v>0</v>
      </c>
      <c r="DV33" s="19">
        <f>SUMIFS(Table16[Team 2 Goals],Table16[Team 2],$BC33,Table16[Team 1],DV$3)+SUMIFS(Table16[Team 1 Goals],Table16[Team 1],$BC33,Table16[Team 2],DV$3)</f>
        <v>0</v>
      </c>
      <c r="DW33" s="19">
        <f>SUMIFS(Table16[Team 2 Goals],Table16[Team 2],$BC33,Table16[Team 1],DW$3)+SUMIFS(Table16[Team 1 Goals],Table16[Team 1],$BC33,Table16[Team 2],DW$3)</f>
        <v>0</v>
      </c>
      <c r="DX33" s="19">
        <f>SUMIFS(Table16[Team 2 Goals],Table16[Team 2],$BC33,Table16[Team 1],DX$3)+SUMIFS(Table16[Team 1 Goals],Table16[Team 1],$BC33,Table16[Team 2],DX$3)</f>
        <v>0</v>
      </c>
      <c r="DY33" s="19">
        <f>SUMIFS(Table16[Team 2 Goals],Table16[Team 2],$BC33,Table16[Team 1],DY$3)+SUMIFS(Table16[Team 1 Goals],Table16[Team 1],$BC33,Table16[Team 2],DY$3)</f>
        <v>0</v>
      </c>
      <c r="DZ33" s="19">
        <f>SUMIFS(Table16[Team 2 Goals],Table16[Team 2],$BC33,Table16[Team 1],DZ$3)+SUMIFS(Table16[Team 1 Goals],Table16[Team 1],$BC33,Table16[Team 2],DZ$3)</f>
        <v>0</v>
      </c>
      <c r="EA33" s="19">
        <f>SUMIFS(Table16[Team 2 Goals],Table16[Team 2],$BC33,Table16[Team 1],EA$3)+SUMIFS(Table16[Team 1 Goals],Table16[Team 1],$BC33,Table16[Team 2],EA$3)</f>
        <v>0</v>
      </c>
      <c r="EB33" s="19">
        <f>SUMIFS(Table16[Team 2 Goals],Table16[Team 2],$BC33,Table16[Team 1],EB$3)+SUMIFS(Table16[Team 1 Goals],Table16[Team 1],$BC33,Table16[Team 2],EB$3)</f>
        <v>0</v>
      </c>
      <c r="EC33" s="19">
        <f>SUMIFS(Table16[Team 2 Goals],Table16[Team 2],$BC33,Table16[Team 1],EC$3)+SUMIFS(Table16[Team 1 Goals],Table16[Team 1],$BC33,Table16[Team 2],EC$3)</f>
        <v>0</v>
      </c>
      <c r="ED33" s="19">
        <f>SUMIFS(Table16[Team 2 Goals],Table16[Team 2],$BC33,Table16[Team 1],ED$3)+SUMIFS(Table16[Team 1 Goals],Table16[Team 1],$BC33,Table16[Team 2],ED$3)</f>
        <v>0</v>
      </c>
      <c r="EE33" s="19">
        <f>SUMIFS(Table16[Team 2 Goals],Table16[Team 2],$BC33,Table16[Team 1],EE$3)+SUMIFS(Table16[Team 1 Goals],Table16[Team 1],$BC33,Table16[Team 2],EE$3)</f>
        <v>0</v>
      </c>
      <c r="EF33" s="19">
        <f>SUMIFS(Table16[Team 2 Goals],Table16[Team 2],$BC33,Table16[Team 1],EF$3)+SUMIFS(Table16[Team 1 Goals],Table16[Team 1],$BC33,Table16[Team 2],EF$3)</f>
        <v>0</v>
      </c>
      <c r="EG33" s="19">
        <f>SUMIFS(Table16[Team 2 Goals],Table16[Team 2],$BC33,Table16[Team 1],EG$3)+SUMIFS(Table16[Team 1 Goals],Table16[Team 1],$BC33,Table16[Team 2],EG$3)</f>
        <v>0</v>
      </c>
      <c r="EH33" s="19">
        <f>SUMIFS(Table16[Team 2 Goals],Table16[Team 2],$BC33,Table16[Team 1],EH$3)+SUMIFS(Table16[Team 1 Goals],Table16[Team 1],$BC33,Table16[Team 2],EH$3)</f>
        <v>0</v>
      </c>
      <c r="EI33" s="19">
        <f>SUMIFS(Table16[Team 2 Goals],Table16[Team 2],$BC33,Table16[Team 1],EI$3)+SUMIFS(Table16[Team 1 Goals],Table16[Team 1],$BC33,Table16[Team 2],EI$3)</f>
        <v>0</v>
      </c>
      <c r="EJ33" s="19">
        <f>SUMIFS(Table16[Team 2 Goals],Table16[Team 2],$BC33,Table16[Team 1],EJ$3)+SUMIFS(Table16[Team 1 Goals],Table16[Team 1],$BC33,Table16[Team 2],EJ$3)</f>
        <v>0</v>
      </c>
      <c r="EK33" s="19">
        <f>SUMIFS(Table16[Team 2 Goals],Table16[Team 2],$BC33,Table16[Team 1],EK$3)+SUMIFS(Table16[Team 1 Goals],Table16[Team 1],$BC33,Table16[Team 2],EK$3)</f>
        <v>0</v>
      </c>
      <c r="EL33" s="19">
        <f>SUMIFS(Table16[Team 2 Goals],Table16[Team 2],$BC33,Table16[Team 1],EL$3)+SUMIFS(Table16[Team 1 Goals],Table16[Team 1],$BC33,Table16[Team 2],EL$3)</f>
        <v>0</v>
      </c>
      <c r="EM33" s="19">
        <f>SUMIFS(Table16[Team 2 Goals],Table16[Team 2],$BC33,Table16[Team 1],EM$3)+SUMIFS(Table16[Team 1 Goals],Table16[Team 1],$BC33,Table16[Team 2],EM$3)</f>
        <v>0</v>
      </c>
      <c r="EN33" s="19">
        <f>SUMIFS(Table16[Team 2 Goals],Table16[Team 2],$BC33,Table16[Team 1],EN$3)+SUMIFS(Table16[Team 1 Goals],Table16[Team 1],$BC33,Table16[Team 2],EN$3)</f>
        <v>0</v>
      </c>
      <c r="EO33" s="19">
        <f>SUMIFS(Table16[Team 2 Goals],Table16[Team 2],$BC33,Table16[Team 1],EO$3)+SUMIFS(Table16[Team 1 Goals],Table16[Team 1],$BC33,Table16[Team 2],EO$3)</f>
        <v>0</v>
      </c>
      <c r="EP33" s="19">
        <f>SUMIFS(Table16[Team 2 Goals],Table16[Team 2],$BC33,Table16[Team 1],EP$3)+SUMIFS(Table16[Team 1 Goals],Table16[Team 1],$BC33,Table16[Team 2],EP$3)</f>
        <v>0</v>
      </c>
      <c r="EQ33" s="19">
        <f>SUMIFS(Table16[Team 2 Goals],Table16[Team 2],$BC33,Table16[Team 1],EQ$3)+SUMIFS(Table16[Team 1 Goals],Table16[Team 1],$BC33,Table16[Team 2],EQ$3)</f>
        <v>0</v>
      </c>
      <c r="ER33" s="19">
        <f>SUMIFS(Table16[Team 2 Goals],Table16[Team 2],$BC33,Table16[Team 1],ER$3)+SUMIFS(Table16[Team 1 Goals],Table16[Team 1],$BC33,Table16[Team 2],ER$3)</f>
        <v>0</v>
      </c>
      <c r="ES33" s="19">
        <f>SUMIFS(Table16[Team 2 Goals],Table16[Team 2],$BC33,Table16[Team 1],ES$3)+SUMIFS(Table16[Team 1 Goals],Table16[Team 1],$BC33,Table16[Team 2],ES$3)</f>
        <v>0</v>
      </c>
      <c r="ET33" s="19">
        <f>SUMIFS(Table16[Team 2 Goals],Table16[Team 2],$BC33,Table16[Team 1],ET$3)+SUMIFS(Table16[Team 1 Goals],Table16[Team 1],$BC33,Table16[Team 2],ET$3)</f>
        <v>0</v>
      </c>
      <c r="EU33" s="19">
        <f>SUMIFS(Table16[Team 2 Goals],Table16[Team 2],$BC33,Table16[Team 1],EU$3)+SUMIFS(Table16[Team 1 Goals],Table16[Team 1],$BC33,Table16[Team 2],EU$3)</f>
        <v>0</v>
      </c>
      <c r="EV33" s="19">
        <f>SUMIFS(Table16[Team 2 Goals],Table16[Team 2],$BC33,Table16[Team 1],EV$3)+SUMIFS(Table16[Team 1 Goals],Table16[Team 1],$BC33,Table16[Team 2],EV$3)</f>
        <v>0</v>
      </c>
      <c r="EW33" s="19">
        <f>SUMIFS(Table16[Team 2 Goals],Table16[Team 2],$BC33,Table16[Team 1],EW$3)+SUMIFS(Table16[Team 1 Goals],Table16[Team 1],$BC33,Table16[Team 2],EW$3)</f>
        <v>0</v>
      </c>
      <c r="EX33" s="19">
        <f>SUMIFS(Table16[Team 2 Goals],Table16[Team 2],$BC33,Table16[Team 1],EX$3)+SUMIFS(Table16[Team 1 Goals],Table16[Team 1],$BC33,Table16[Team 2],EX$3)</f>
        <v>0</v>
      </c>
      <c r="EY33" s="19">
        <f>SUMIFS(Table16[Team 2 Goals],Table16[Team 2],$BC33,Table16[Team 1],EY$3)+SUMIFS(Table16[Team 1 Goals],Table16[Team 1],$BC33,Table16[Team 2],EY$3)</f>
        <v>0</v>
      </c>
      <c r="FA33" s="72"/>
      <c r="FB33" s="72"/>
    </row>
    <row r="34" spans="1:158" s="17" customFormat="1" ht="30" customHeight="1" thickBot="1" x14ac:dyDescent="0.3">
      <c r="A34" s="70"/>
      <c r="B34" s="5">
        <v>31</v>
      </c>
      <c r="C34" s="5" t="s">
        <v>122</v>
      </c>
      <c r="D34" s="28">
        <v>44893</v>
      </c>
      <c r="E34" s="5" t="s">
        <v>9</v>
      </c>
      <c r="F34" s="29">
        <v>0.79166666666666663</v>
      </c>
      <c r="G34" s="30">
        <f t="shared" si="0"/>
        <v>44893.333333333328</v>
      </c>
      <c r="H34" s="5" t="s">
        <v>44</v>
      </c>
      <c r="I34" s="67"/>
      <c r="J34" s="5" t="str">
        <f>IF(Table16[[#This Row],[SCORE]]="","",IF(O34=P34,"Draw",IF(O34&gt;P34,K34,L34)))</f>
        <v/>
      </c>
      <c r="K34" s="17" t="str">
        <f>IF(Table16[[#This Row],[TEAMS]]="","",LEFT(H34,FIND(" -",H34,1)-1))</f>
        <v>Brazil</v>
      </c>
      <c r="L34" s="17" t="str">
        <f>IF(Table16[[#This Row],[TEAMS]]="","",MID(H34,FIND("-",H34,1)+2,LEN(H34)-FIND("-",H34,1)+2))</f>
        <v>Switzerland</v>
      </c>
      <c r="M34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34" s="17" t="str">
        <f>IF(Table16[[#This Row],[Winner]]=Table16[[#This Row],[Team 1]],Table16[[#This Row],[Team 2]],IF(Table16[[#This Row],[Winner]]=Table16[[#This Row],[Team 2]],Table16[[#This Row],[Team 1]],""))</f>
        <v/>
      </c>
      <c r="O34" s="17" t="str">
        <f>IF(Table16[[#This Row],[SCORE]]="","",LEFT(I34,FIND(":",I34,1)-1)*1)</f>
        <v/>
      </c>
      <c r="P34" s="17" t="str">
        <f>IF(Table16[[#This Row],[SCORE]]="","",MID(I34,FIND(":",I34,1)+1,LEN(I34)-FIND(":",I34,1)+1)*1)</f>
        <v/>
      </c>
      <c r="Q34" s="17" t="str">
        <f>IF(OR(Table16[[#This Row],[Team 1 Goals]]="",Table16[[#This Row],[Team 2 Goals]]=""),"",Table16[[#This Row],[Team 1 Goals]]-Table16[[#This Row],[Team 2 Goals]])</f>
        <v/>
      </c>
      <c r="R34" s="17" t="str">
        <f>IF(OR(Table16[[#This Row],[Team 1 Goals]]="",Table16[[#This Row],[Team 2 Goals]]=""),"",Table16[[#This Row],[Team 2 Goals]]-Table16[[#This Row],[Team 1 Goals]])</f>
        <v/>
      </c>
      <c r="S34" s="17" t="str">
        <f>IF(Table16[[#This Row],[SCORE]]="","",IF(Table16[[#This Row],[WINNER / RESULT]]="Draw",1,IF(Table16[[#This Row],[WINNER / RESULT]]=Table16[[#This Row],[Team 1]],3,0)))</f>
        <v/>
      </c>
      <c r="T34" s="17" t="str">
        <f>IF(Table16[[#This Row],[SCORE]]="","",IF(Table16[[#This Row],[WINNER / RESULT]]="Draw",1,IF(Table16[[#This Row],[WINNER / RESULT]]=Table16[[#This Row],[Team 2]],3,0)))</f>
        <v/>
      </c>
      <c r="Z34" s="4"/>
      <c r="AI34" s="17" t="s">
        <v>122</v>
      </c>
      <c r="AJ34" s="17" t="s">
        <v>94</v>
      </c>
      <c r="AK34" s="17">
        <f>COUNTIF(Table16[Winner],AJ34)</f>
        <v>0</v>
      </c>
      <c r="AL34" s="17">
        <f>COUNTIFS(Table16[Team 2],AJ34,Table16[WINNER / RESULT],"Draw")+COUNTIFS(Table16[Team 1],AJ34,Table16[WINNER / RESULT],"Draw")</f>
        <v>0</v>
      </c>
      <c r="AM34" s="17">
        <f>COUNTIF(Table16[Loser],AJ34)</f>
        <v>0</v>
      </c>
      <c r="AN34" s="17">
        <f>AL34+(3*AK34)</f>
        <v>0</v>
      </c>
      <c r="AO34" s="17">
        <f>SUMIFS(Table16[Team 1 Goals],Table16[Team 1],AJ34)+SUMIFS(Table16[Team 2 Goals],Table16[Team 2],AJ34)</f>
        <v>0</v>
      </c>
      <c r="AP34" s="17">
        <f>SUMIFS(Table16[Team 2 Goals],Table16[Team 1],AJ34)+SUMIFS(Table16[Team 1 Goals],Table16[Team 2],AJ34)</f>
        <v>0</v>
      </c>
      <c r="AQ34" s="17">
        <f>AO34-AP34</f>
        <v>0</v>
      </c>
      <c r="AR34" s="17">
        <f ca="1">RANK(BA34,$BA$34:$BA$37,1)</f>
        <v>1</v>
      </c>
      <c r="AS34" s="17" t="str">
        <f t="shared" si="1"/>
        <v/>
      </c>
      <c r="AT34" s="17" t="str">
        <f ca="1">IF(AS34="",AR34&amp;AI34,AS34&amp;AI34)</f>
        <v>1G</v>
      </c>
      <c r="AU34" s="17">
        <f>RANK(AN34,AN34:AN37)+(RANK(AQ34,AQ34:AQ37)/10)+(RANK(AO34,AO34:AO37)/100)</f>
        <v>1.1100000000000001</v>
      </c>
      <c r="AV34" s="17">
        <f>RANK(AU34,$AU$34:$AU$37,1)</f>
        <v>1</v>
      </c>
      <c r="AW34" s="17" cm="1">
        <f t="array" aca="1" ref="AW34" ca="1">SUMPRODUCT((OFFSET($BD$3:$CI$3,MATCH($AJ34,$BC$4:$BC$35,0),0))*((IF($AV36=$AV34,$BD$3:$CI$3=$AJ36,0))+(IF($AV37=$AV34,$BD$3:$CI$3=$AJ37,0))+(IF($AV35=$AV34,$BD$3:$CI$3=$AJ35,0))))</f>
        <v>0</v>
      </c>
      <c r="AX34" s="17" cm="1">
        <f t="array" aca="1" ref="AX34" ca="1">SUMPRODUCT((OFFSET($CL$3:$DQ$3,MATCH($AJ34,$CK$4:$CK$35,0),0))*((IF($AV36=$AV34,$CL$3:$DQ$3=$AJ36,0))+(IF($AV37=$AV34,$CL$3:$DQ$3=$AJ37,0))+(IF($AV35=$AV34,$CL$3:$DQ$3=$AJ35,0))))</f>
        <v>0</v>
      </c>
      <c r="AY34" s="17" cm="1">
        <f t="array" aca="1" ref="AY34" ca="1">SUMPRODUCT((OFFSET($DT$3:$EY$3,MATCH($AJ34,$DS$4:$DS$35,0),0))*((IF($AV36=$AV34,$DT$3:$EY$3=$AJ36,0))+(IF($AV37=$AV34,$DT$3:$EY$3=$AJ37,0))+(IF($AV35=$AV34,$DT$3:$EY$3=$AJ35,0))))</f>
        <v>0</v>
      </c>
      <c r="AZ34" s="17">
        <f ca="1">(AW34/1000)+(AX34/10000)+(AY34/100000)+(ROW(AY37)/10000000)</f>
        <v>3.7000000000000002E-6</v>
      </c>
      <c r="BA34" s="17">
        <f ca="1">+AU34-AZ34</f>
        <v>1.1099963000000002</v>
      </c>
      <c r="BC34" s="17" t="s">
        <v>85</v>
      </c>
      <c r="BD34" s="19">
        <f>SUMIFS(Table16[Team 2 Points],Table16[Team 2],$BC34,Table16[Team 1],BD$3)+SUMIFS(Table16[Team 1 Points],Table16[Team 1],$BC34,Table16[Team 2],BD$3)</f>
        <v>0</v>
      </c>
      <c r="BE34" s="19">
        <f>SUMIFS(Table16[Team 2 Points],Table16[Team 2],$BC34,Table16[Team 1],BE$3)+SUMIFS(Table16[Team 1 Points],Table16[Team 1],$BC34,Table16[Team 2],BE$3)</f>
        <v>0</v>
      </c>
      <c r="BF34" s="19">
        <f>SUMIFS(Table16[Team 2 Points],Table16[Team 2],$BC34,Table16[Team 1],BF$3)+SUMIFS(Table16[Team 1 Points],Table16[Team 1],$BC34,Table16[Team 2],BF$3)</f>
        <v>0</v>
      </c>
      <c r="BG34" s="19">
        <f>SUMIFS(Table16[Team 2 Points],Table16[Team 2],$BC34,Table16[Team 1],BG$3)+SUMIFS(Table16[Team 1 Points],Table16[Team 1],$BC34,Table16[Team 2],BG$3)</f>
        <v>0</v>
      </c>
      <c r="BH34" s="19">
        <f>SUMIFS(Table16[Team 2 Points],Table16[Team 2],$BC34,Table16[Team 1],BH$3)+SUMIFS(Table16[Team 1 Points],Table16[Team 1],$BC34,Table16[Team 2],BH$3)</f>
        <v>0</v>
      </c>
      <c r="BI34" s="19">
        <f>SUMIFS(Table16[Team 2 Points],Table16[Team 2],$BC34,Table16[Team 1],BI$3)+SUMIFS(Table16[Team 1 Points],Table16[Team 1],$BC34,Table16[Team 2],BI$3)</f>
        <v>0</v>
      </c>
      <c r="BJ34" s="19">
        <f>SUMIFS(Table16[Team 2 Points],Table16[Team 2],$BC34,Table16[Team 1],BJ$3)+SUMIFS(Table16[Team 1 Points],Table16[Team 1],$BC34,Table16[Team 2],BJ$3)</f>
        <v>0</v>
      </c>
      <c r="BK34" s="19">
        <f>SUMIFS(Table16[Team 2 Points],Table16[Team 2],$BC34,Table16[Team 1],BK$3)+SUMIFS(Table16[Team 1 Points],Table16[Team 1],$BC34,Table16[Team 2],BK$3)</f>
        <v>0</v>
      </c>
      <c r="BL34" s="19">
        <f>SUMIFS(Table16[Team 2 Points],Table16[Team 2],$BC34,Table16[Team 1],BL$3)+SUMIFS(Table16[Team 1 Points],Table16[Team 1],$BC34,Table16[Team 2],BL$3)</f>
        <v>0</v>
      </c>
      <c r="BM34" s="19">
        <f>SUMIFS(Table16[Team 2 Points],Table16[Team 2],$BC34,Table16[Team 1],BM$3)+SUMIFS(Table16[Team 1 Points],Table16[Team 1],$BC34,Table16[Team 2],BM$3)</f>
        <v>0</v>
      </c>
      <c r="BN34" s="19">
        <f>SUMIFS(Table16[Team 2 Points],Table16[Team 2],$BC34,Table16[Team 1],BN$3)+SUMIFS(Table16[Team 1 Points],Table16[Team 1],$BC34,Table16[Team 2],BN$3)</f>
        <v>0</v>
      </c>
      <c r="BO34" s="19">
        <f>SUMIFS(Table16[Team 2 Points],Table16[Team 2],$BC34,Table16[Team 1],BO$3)+SUMIFS(Table16[Team 1 Points],Table16[Team 1],$BC34,Table16[Team 2],BO$3)</f>
        <v>0</v>
      </c>
      <c r="BP34" s="19">
        <f>SUMIFS(Table16[Team 2 Points],Table16[Team 2],$BC34,Table16[Team 1],BP$3)+SUMIFS(Table16[Team 1 Points],Table16[Team 1],$BC34,Table16[Team 2],BP$3)</f>
        <v>0</v>
      </c>
      <c r="BQ34" s="19">
        <f>SUMIFS(Table16[Team 2 Points],Table16[Team 2],$BC34,Table16[Team 1],BQ$3)+SUMIFS(Table16[Team 1 Points],Table16[Team 1],$BC34,Table16[Team 2],BQ$3)</f>
        <v>0</v>
      </c>
      <c r="BR34" s="19">
        <f>SUMIFS(Table16[Team 2 Points],Table16[Team 2],$BC34,Table16[Team 1],BR$3)+SUMIFS(Table16[Team 1 Points],Table16[Team 1],$BC34,Table16[Team 2],BR$3)</f>
        <v>0</v>
      </c>
      <c r="BS34" s="19">
        <f>SUMIFS(Table16[Team 2 Points],Table16[Team 2],$BC34,Table16[Team 1],BS$3)+SUMIFS(Table16[Team 1 Points],Table16[Team 1],$BC34,Table16[Team 2],BS$3)</f>
        <v>0</v>
      </c>
      <c r="BT34" s="19">
        <f>SUMIFS(Table16[Team 2 Points],Table16[Team 2],$BC34,Table16[Team 1],BT$3)+SUMIFS(Table16[Team 1 Points],Table16[Team 1],$BC34,Table16[Team 2],BT$3)</f>
        <v>0</v>
      </c>
      <c r="BU34" s="19">
        <f>SUMIFS(Table16[Team 2 Points],Table16[Team 2],$BC34,Table16[Team 1],BU$3)+SUMIFS(Table16[Team 1 Points],Table16[Team 1],$BC34,Table16[Team 2],BU$3)</f>
        <v>0</v>
      </c>
      <c r="BV34" s="19">
        <f>SUMIFS(Table16[Team 2 Points],Table16[Team 2],$BC34,Table16[Team 1],BV$3)+SUMIFS(Table16[Team 1 Points],Table16[Team 1],$BC34,Table16[Team 2],BV$3)</f>
        <v>0</v>
      </c>
      <c r="BW34" s="19">
        <f>SUMIFS(Table16[Team 2 Points],Table16[Team 2],$BC34,Table16[Team 1],BW$3)+SUMIFS(Table16[Team 1 Points],Table16[Team 1],$BC34,Table16[Team 2],BW$3)</f>
        <v>0</v>
      </c>
      <c r="BX34" s="19">
        <f>SUMIFS(Table16[Team 2 Points],Table16[Team 2],$BC34,Table16[Team 1],BX$3)+SUMIFS(Table16[Team 1 Points],Table16[Team 1],$BC34,Table16[Team 2],BX$3)</f>
        <v>0</v>
      </c>
      <c r="BY34" s="19">
        <f>SUMIFS(Table16[Team 2 Points],Table16[Team 2],$BC34,Table16[Team 1],BY$3)+SUMIFS(Table16[Team 1 Points],Table16[Team 1],$BC34,Table16[Team 2],BY$3)</f>
        <v>0</v>
      </c>
      <c r="BZ34" s="19">
        <f>SUMIFS(Table16[Team 2 Points],Table16[Team 2],$BC34,Table16[Team 1],BZ$3)+SUMIFS(Table16[Team 1 Points],Table16[Team 1],$BC34,Table16[Team 2],BZ$3)</f>
        <v>0</v>
      </c>
      <c r="CA34" s="19">
        <f>SUMIFS(Table16[Team 2 Points],Table16[Team 2],$BC34,Table16[Team 1],CA$3)+SUMIFS(Table16[Team 1 Points],Table16[Team 1],$BC34,Table16[Team 2],CA$3)</f>
        <v>0</v>
      </c>
      <c r="CB34" s="19">
        <f>SUMIFS(Table16[Team 2 Points],Table16[Team 2],$BC34,Table16[Team 1],CB$3)+SUMIFS(Table16[Team 1 Points],Table16[Team 1],$BC34,Table16[Team 2],CB$3)</f>
        <v>0</v>
      </c>
      <c r="CC34" s="19">
        <f>SUMIFS(Table16[Team 2 Points],Table16[Team 2],$BC34,Table16[Team 1],CC$3)+SUMIFS(Table16[Team 1 Points],Table16[Team 1],$BC34,Table16[Team 2],CC$3)</f>
        <v>0</v>
      </c>
      <c r="CD34" s="19">
        <f>SUMIFS(Table16[Team 2 Points],Table16[Team 2],$BC34,Table16[Team 1],CD$3)+SUMIFS(Table16[Team 1 Points],Table16[Team 1],$BC34,Table16[Team 2],CD$3)</f>
        <v>0</v>
      </c>
      <c r="CE34" s="19">
        <f>SUMIFS(Table16[Team 2 Points],Table16[Team 2],$BC34,Table16[Team 1],CE$3)+SUMIFS(Table16[Team 1 Points],Table16[Team 1],$BC34,Table16[Team 2],CE$3)</f>
        <v>0</v>
      </c>
      <c r="CF34" s="19">
        <f>SUMIFS(Table16[Team 2 Points],Table16[Team 2],$BC34,Table16[Team 1],CF$3)+SUMIFS(Table16[Team 1 Points],Table16[Team 1],$BC34,Table16[Team 2],CF$3)</f>
        <v>0</v>
      </c>
      <c r="CG34" s="19">
        <f>SUMIFS(Table16[Team 2 Points],Table16[Team 2],$BC34,Table16[Team 1],CG$3)+SUMIFS(Table16[Team 1 Points],Table16[Team 1],$BC34,Table16[Team 2],CG$3)</f>
        <v>0</v>
      </c>
      <c r="CH34" s="19">
        <f>SUMIFS(Table16[Team 2 Points],Table16[Team 2],$BC34,Table16[Team 1],CH$3)+SUMIFS(Table16[Team 1 Points],Table16[Team 1],$BC34,Table16[Team 2],CH$3)</f>
        <v>0</v>
      </c>
      <c r="CI34" s="19">
        <f>SUMIFS(Table16[Team 2 Points],Table16[Team 2],$BC34,Table16[Team 1],CI$3)+SUMIFS(Table16[Team 1 Points],Table16[Team 1],$BC34,Table16[Team 2],CI$3)</f>
        <v>0</v>
      </c>
      <c r="CK34" s="17" t="s">
        <v>85</v>
      </c>
      <c r="CL34" s="19">
        <f>SUMIFS(Table16[Team 2 GD],Table16[Team 2],$BC34,Table16[Team 1],CL$3)+SUMIFS(Table16[Team 1 GD],Table16[Team 1],$BC34,Table16[Team 2],CL$3)</f>
        <v>0</v>
      </c>
      <c r="CM34" s="19">
        <f>SUMIFS(Table16[Team 2 GD],Table16[Team 2],$BC34,Table16[Team 1],CM$3)+SUMIFS(Table16[Team 1 GD],Table16[Team 1],$BC34,Table16[Team 2],CM$3)</f>
        <v>0</v>
      </c>
      <c r="CN34" s="19">
        <f>SUMIFS(Table16[Team 2 GD],Table16[Team 2],$BC34,Table16[Team 1],CN$3)+SUMIFS(Table16[Team 1 GD],Table16[Team 1],$BC34,Table16[Team 2],CN$3)</f>
        <v>0</v>
      </c>
      <c r="CO34" s="19">
        <f>SUMIFS(Table16[Team 2 GD],Table16[Team 2],$BC34,Table16[Team 1],CO$3)+SUMIFS(Table16[Team 1 GD],Table16[Team 1],$BC34,Table16[Team 2],CO$3)</f>
        <v>0</v>
      </c>
      <c r="CP34" s="19">
        <f>SUMIFS(Table16[Team 2 GD],Table16[Team 2],$BC34,Table16[Team 1],CP$3)+SUMIFS(Table16[Team 1 GD],Table16[Team 1],$BC34,Table16[Team 2],CP$3)</f>
        <v>0</v>
      </c>
      <c r="CQ34" s="19">
        <f>SUMIFS(Table16[Team 2 GD],Table16[Team 2],$BC34,Table16[Team 1],CQ$3)+SUMIFS(Table16[Team 1 GD],Table16[Team 1],$BC34,Table16[Team 2],CQ$3)</f>
        <v>0</v>
      </c>
      <c r="CR34" s="19">
        <f>SUMIFS(Table16[Team 2 GD],Table16[Team 2],$BC34,Table16[Team 1],CR$3)+SUMIFS(Table16[Team 1 GD],Table16[Team 1],$BC34,Table16[Team 2],CR$3)</f>
        <v>0</v>
      </c>
      <c r="CS34" s="19">
        <f>SUMIFS(Table16[Team 2 GD],Table16[Team 2],$BC34,Table16[Team 1],CS$3)+SUMIFS(Table16[Team 1 GD],Table16[Team 1],$BC34,Table16[Team 2],CS$3)</f>
        <v>0</v>
      </c>
      <c r="CT34" s="19">
        <f>SUMIFS(Table16[Team 2 GD],Table16[Team 2],$BC34,Table16[Team 1],CT$3)+SUMIFS(Table16[Team 1 GD],Table16[Team 1],$BC34,Table16[Team 2],CT$3)</f>
        <v>0</v>
      </c>
      <c r="CU34" s="19">
        <f>SUMIFS(Table16[Team 2 GD],Table16[Team 2],$BC34,Table16[Team 1],CU$3)+SUMIFS(Table16[Team 1 GD],Table16[Team 1],$BC34,Table16[Team 2],CU$3)</f>
        <v>0</v>
      </c>
      <c r="CV34" s="19">
        <f>SUMIFS(Table16[Team 2 GD],Table16[Team 2],$BC34,Table16[Team 1],CV$3)+SUMIFS(Table16[Team 1 GD],Table16[Team 1],$BC34,Table16[Team 2],CV$3)</f>
        <v>0</v>
      </c>
      <c r="CW34" s="19">
        <f>SUMIFS(Table16[Team 2 GD],Table16[Team 2],$BC34,Table16[Team 1],CW$3)+SUMIFS(Table16[Team 1 GD],Table16[Team 1],$BC34,Table16[Team 2],CW$3)</f>
        <v>0</v>
      </c>
      <c r="CX34" s="19">
        <f>SUMIFS(Table16[Team 2 GD],Table16[Team 2],$BC34,Table16[Team 1],CX$3)+SUMIFS(Table16[Team 1 GD],Table16[Team 1],$BC34,Table16[Team 2],CX$3)</f>
        <v>0</v>
      </c>
      <c r="CY34" s="19">
        <f>SUMIFS(Table16[Team 2 GD],Table16[Team 2],$BC34,Table16[Team 1],CY$3)+SUMIFS(Table16[Team 1 GD],Table16[Team 1],$BC34,Table16[Team 2],CY$3)</f>
        <v>0</v>
      </c>
      <c r="CZ34" s="19">
        <f>SUMIFS(Table16[Team 2 GD],Table16[Team 2],$BC34,Table16[Team 1],CZ$3)+SUMIFS(Table16[Team 1 GD],Table16[Team 1],$BC34,Table16[Team 2],CZ$3)</f>
        <v>0</v>
      </c>
      <c r="DA34" s="19">
        <f>SUMIFS(Table16[Team 2 GD],Table16[Team 2],$BC34,Table16[Team 1],DA$3)+SUMIFS(Table16[Team 1 GD],Table16[Team 1],$BC34,Table16[Team 2],DA$3)</f>
        <v>0</v>
      </c>
      <c r="DB34" s="19">
        <f>SUMIFS(Table16[Team 2 GD],Table16[Team 2],$BC34,Table16[Team 1],DB$3)+SUMIFS(Table16[Team 1 GD],Table16[Team 1],$BC34,Table16[Team 2],DB$3)</f>
        <v>0</v>
      </c>
      <c r="DC34" s="19">
        <f>SUMIFS(Table16[Team 2 GD],Table16[Team 2],$BC34,Table16[Team 1],DC$3)+SUMIFS(Table16[Team 1 GD],Table16[Team 1],$BC34,Table16[Team 2],DC$3)</f>
        <v>0</v>
      </c>
      <c r="DD34" s="19">
        <f>SUMIFS(Table16[Team 2 GD],Table16[Team 2],$BC34,Table16[Team 1],DD$3)+SUMIFS(Table16[Team 1 GD],Table16[Team 1],$BC34,Table16[Team 2],DD$3)</f>
        <v>0</v>
      </c>
      <c r="DE34" s="19">
        <f>SUMIFS(Table16[Team 2 GD],Table16[Team 2],$BC34,Table16[Team 1],DE$3)+SUMIFS(Table16[Team 1 GD],Table16[Team 1],$BC34,Table16[Team 2],DE$3)</f>
        <v>0</v>
      </c>
      <c r="DF34" s="19">
        <f>SUMIFS(Table16[Team 2 GD],Table16[Team 2],$BC34,Table16[Team 1],DF$3)+SUMIFS(Table16[Team 1 GD],Table16[Team 1],$BC34,Table16[Team 2],DF$3)</f>
        <v>0</v>
      </c>
      <c r="DG34" s="19">
        <f>SUMIFS(Table16[Team 2 GD],Table16[Team 2],$BC34,Table16[Team 1],DG$3)+SUMIFS(Table16[Team 1 GD],Table16[Team 1],$BC34,Table16[Team 2],DG$3)</f>
        <v>0</v>
      </c>
      <c r="DH34" s="19">
        <f>SUMIFS(Table16[Team 2 GD],Table16[Team 2],$BC34,Table16[Team 1],DH$3)+SUMIFS(Table16[Team 1 GD],Table16[Team 1],$BC34,Table16[Team 2],DH$3)</f>
        <v>0</v>
      </c>
      <c r="DI34" s="19">
        <f>SUMIFS(Table16[Team 2 GD],Table16[Team 2],$BC34,Table16[Team 1],DI$3)+SUMIFS(Table16[Team 1 GD],Table16[Team 1],$BC34,Table16[Team 2],DI$3)</f>
        <v>0</v>
      </c>
      <c r="DJ34" s="19">
        <f>SUMIFS(Table16[Team 2 GD],Table16[Team 2],$BC34,Table16[Team 1],DJ$3)+SUMIFS(Table16[Team 1 GD],Table16[Team 1],$BC34,Table16[Team 2],DJ$3)</f>
        <v>0</v>
      </c>
      <c r="DK34" s="19">
        <f>SUMIFS(Table16[Team 2 GD],Table16[Team 2],$BC34,Table16[Team 1],DK$3)+SUMIFS(Table16[Team 1 GD],Table16[Team 1],$BC34,Table16[Team 2],DK$3)</f>
        <v>0</v>
      </c>
      <c r="DL34" s="19">
        <f>SUMIFS(Table16[Team 2 GD],Table16[Team 2],$BC34,Table16[Team 1],DL$3)+SUMIFS(Table16[Team 1 GD],Table16[Team 1],$BC34,Table16[Team 2],DL$3)</f>
        <v>0</v>
      </c>
      <c r="DM34" s="19">
        <f>SUMIFS(Table16[Team 2 GD],Table16[Team 2],$BC34,Table16[Team 1],DM$3)+SUMIFS(Table16[Team 1 GD],Table16[Team 1],$BC34,Table16[Team 2],DM$3)</f>
        <v>0</v>
      </c>
      <c r="DN34" s="19">
        <f>SUMIFS(Table16[Team 2 GD],Table16[Team 2],$BC34,Table16[Team 1],DN$3)+SUMIFS(Table16[Team 1 GD],Table16[Team 1],$BC34,Table16[Team 2],DN$3)</f>
        <v>0</v>
      </c>
      <c r="DO34" s="19">
        <f>SUMIFS(Table16[Team 2 GD],Table16[Team 2],$BC34,Table16[Team 1],DO$3)+SUMIFS(Table16[Team 1 GD],Table16[Team 1],$BC34,Table16[Team 2],DO$3)</f>
        <v>0</v>
      </c>
      <c r="DP34" s="19">
        <f>SUMIFS(Table16[Team 2 GD],Table16[Team 2],$BC34,Table16[Team 1],DP$3)+SUMIFS(Table16[Team 1 GD],Table16[Team 1],$BC34,Table16[Team 2],DP$3)</f>
        <v>0</v>
      </c>
      <c r="DQ34" s="19">
        <f>SUMIFS(Table16[Team 2 GD],Table16[Team 2],$BC34,Table16[Team 1],DQ$3)+SUMIFS(Table16[Team 1 GD],Table16[Team 1],$BC34,Table16[Team 2],DQ$3)</f>
        <v>0</v>
      </c>
      <c r="DS34" s="17" t="s">
        <v>85</v>
      </c>
      <c r="DT34" s="19">
        <f>SUMIFS(Table16[Team 2 Goals],Table16[Team 2],$BC34,Table16[Team 1],DT$3)+SUMIFS(Table16[Team 1 Goals],Table16[Team 1],$BC34,Table16[Team 2],DT$3)</f>
        <v>0</v>
      </c>
      <c r="DU34" s="19">
        <f>SUMIFS(Table16[Team 2 Goals],Table16[Team 2],$BC34,Table16[Team 1],DU$3)+SUMIFS(Table16[Team 1 Goals],Table16[Team 1],$BC34,Table16[Team 2],DU$3)</f>
        <v>0</v>
      </c>
      <c r="DV34" s="19">
        <f>SUMIFS(Table16[Team 2 Goals],Table16[Team 2],$BC34,Table16[Team 1],DV$3)+SUMIFS(Table16[Team 1 Goals],Table16[Team 1],$BC34,Table16[Team 2],DV$3)</f>
        <v>0</v>
      </c>
      <c r="DW34" s="19">
        <f>SUMIFS(Table16[Team 2 Goals],Table16[Team 2],$BC34,Table16[Team 1],DW$3)+SUMIFS(Table16[Team 1 Goals],Table16[Team 1],$BC34,Table16[Team 2],DW$3)</f>
        <v>0</v>
      </c>
      <c r="DX34" s="19">
        <f>SUMIFS(Table16[Team 2 Goals],Table16[Team 2],$BC34,Table16[Team 1],DX$3)+SUMIFS(Table16[Team 1 Goals],Table16[Team 1],$BC34,Table16[Team 2],DX$3)</f>
        <v>0</v>
      </c>
      <c r="DY34" s="19">
        <f>SUMIFS(Table16[Team 2 Goals],Table16[Team 2],$BC34,Table16[Team 1],DY$3)+SUMIFS(Table16[Team 1 Goals],Table16[Team 1],$BC34,Table16[Team 2],DY$3)</f>
        <v>0</v>
      </c>
      <c r="DZ34" s="19">
        <f>SUMIFS(Table16[Team 2 Goals],Table16[Team 2],$BC34,Table16[Team 1],DZ$3)+SUMIFS(Table16[Team 1 Goals],Table16[Team 1],$BC34,Table16[Team 2],DZ$3)</f>
        <v>0</v>
      </c>
      <c r="EA34" s="19">
        <f>SUMIFS(Table16[Team 2 Goals],Table16[Team 2],$BC34,Table16[Team 1],EA$3)+SUMIFS(Table16[Team 1 Goals],Table16[Team 1],$BC34,Table16[Team 2],EA$3)</f>
        <v>0</v>
      </c>
      <c r="EB34" s="19">
        <f>SUMIFS(Table16[Team 2 Goals],Table16[Team 2],$BC34,Table16[Team 1],EB$3)+SUMIFS(Table16[Team 1 Goals],Table16[Team 1],$BC34,Table16[Team 2],EB$3)</f>
        <v>0</v>
      </c>
      <c r="EC34" s="19">
        <f>SUMIFS(Table16[Team 2 Goals],Table16[Team 2],$BC34,Table16[Team 1],EC$3)+SUMIFS(Table16[Team 1 Goals],Table16[Team 1],$BC34,Table16[Team 2],EC$3)</f>
        <v>0</v>
      </c>
      <c r="ED34" s="19">
        <f>SUMIFS(Table16[Team 2 Goals],Table16[Team 2],$BC34,Table16[Team 1],ED$3)+SUMIFS(Table16[Team 1 Goals],Table16[Team 1],$BC34,Table16[Team 2],ED$3)</f>
        <v>0</v>
      </c>
      <c r="EE34" s="19">
        <f>SUMIFS(Table16[Team 2 Goals],Table16[Team 2],$BC34,Table16[Team 1],EE$3)+SUMIFS(Table16[Team 1 Goals],Table16[Team 1],$BC34,Table16[Team 2],EE$3)</f>
        <v>0</v>
      </c>
      <c r="EF34" s="19">
        <f>SUMIFS(Table16[Team 2 Goals],Table16[Team 2],$BC34,Table16[Team 1],EF$3)+SUMIFS(Table16[Team 1 Goals],Table16[Team 1],$BC34,Table16[Team 2],EF$3)</f>
        <v>0</v>
      </c>
      <c r="EG34" s="19">
        <f>SUMIFS(Table16[Team 2 Goals],Table16[Team 2],$BC34,Table16[Team 1],EG$3)+SUMIFS(Table16[Team 1 Goals],Table16[Team 1],$BC34,Table16[Team 2],EG$3)</f>
        <v>0</v>
      </c>
      <c r="EH34" s="19">
        <f>SUMIFS(Table16[Team 2 Goals],Table16[Team 2],$BC34,Table16[Team 1],EH$3)+SUMIFS(Table16[Team 1 Goals],Table16[Team 1],$BC34,Table16[Team 2],EH$3)</f>
        <v>0</v>
      </c>
      <c r="EI34" s="19">
        <f>SUMIFS(Table16[Team 2 Goals],Table16[Team 2],$BC34,Table16[Team 1],EI$3)+SUMIFS(Table16[Team 1 Goals],Table16[Team 1],$BC34,Table16[Team 2],EI$3)</f>
        <v>0</v>
      </c>
      <c r="EJ34" s="19">
        <f>SUMIFS(Table16[Team 2 Goals],Table16[Team 2],$BC34,Table16[Team 1],EJ$3)+SUMIFS(Table16[Team 1 Goals],Table16[Team 1],$BC34,Table16[Team 2],EJ$3)</f>
        <v>0</v>
      </c>
      <c r="EK34" s="19">
        <f>SUMIFS(Table16[Team 2 Goals],Table16[Team 2],$BC34,Table16[Team 1],EK$3)+SUMIFS(Table16[Team 1 Goals],Table16[Team 1],$BC34,Table16[Team 2],EK$3)</f>
        <v>0</v>
      </c>
      <c r="EL34" s="19">
        <f>SUMIFS(Table16[Team 2 Goals],Table16[Team 2],$BC34,Table16[Team 1],EL$3)+SUMIFS(Table16[Team 1 Goals],Table16[Team 1],$BC34,Table16[Team 2],EL$3)</f>
        <v>0</v>
      </c>
      <c r="EM34" s="19">
        <f>SUMIFS(Table16[Team 2 Goals],Table16[Team 2],$BC34,Table16[Team 1],EM$3)+SUMIFS(Table16[Team 1 Goals],Table16[Team 1],$BC34,Table16[Team 2],EM$3)</f>
        <v>0</v>
      </c>
      <c r="EN34" s="19">
        <f>SUMIFS(Table16[Team 2 Goals],Table16[Team 2],$BC34,Table16[Team 1],EN$3)+SUMIFS(Table16[Team 1 Goals],Table16[Team 1],$BC34,Table16[Team 2],EN$3)</f>
        <v>0</v>
      </c>
      <c r="EO34" s="19">
        <f>SUMIFS(Table16[Team 2 Goals],Table16[Team 2],$BC34,Table16[Team 1],EO$3)+SUMIFS(Table16[Team 1 Goals],Table16[Team 1],$BC34,Table16[Team 2],EO$3)</f>
        <v>0</v>
      </c>
      <c r="EP34" s="19">
        <f>SUMIFS(Table16[Team 2 Goals],Table16[Team 2],$BC34,Table16[Team 1],EP$3)+SUMIFS(Table16[Team 1 Goals],Table16[Team 1],$BC34,Table16[Team 2],EP$3)</f>
        <v>0</v>
      </c>
      <c r="EQ34" s="19">
        <f>SUMIFS(Table16[Team 2 Goals],Table16[Team 2],$BC34,Table16[Team 1],EQ$3)+SUMIFS(Table16[Team 1 Goals],Table16[Team 1],$BC34,Table16[Team 2],EQ$3)</f>
        <v>0</v>
      </c>
      <c r="ER34" s="19">
        <f>SUMIFS(Table16[Team 2 Goals],Table16[Team 2],$BC34,Table16[Team 1],ER$3)+SUMIFS(Table16[Team 1 Goals],Table16[Team 1],$BC34,Table16[Team 2],ER$3)</f>
        <v>0</v>
      </c>
      <c r="ES34" s="19">
        <f>SUMIFS(Table16[Team 2 Goals],Table16[Team 2],$BC34,Table16[Team 1],ES$3)+SUMIFS(Table16[Team 1 Goals],Table16[Team 1],$BC34,Table16[Team 2],ES$3)</f>
        <v>0</v>
      </c>
      <c r="ET34" s="19">
        <f>SUMIFS(Table16[Team 2 Goals],Table16[Team 2],$BC34,Table16[Team 1],ET$3)+SUMIFS(Table16[Team 1 Goals],Table16[Team 1],$BC34,Table16[Team 2],ET$3)</f>
        <v>0</v>
      </c>
      <c r="EU34" s="19">
        <f>SUMIFS(Table16[Team 2 Goals],Table16[Team 2],$BC34,Table16[Team 1],EU$3)+SUMIFS(Table16[Team 1 Goals],Table16[Team 1],$BC34,Table16[Team 2],EU$3)</f>
        <v>0</v>
      </c>
      <c r="EV34" s="19">
        <f>SUMIFS(Table16[Team 2 Goals],Table16[Team 2],$BC34,Table16[Team 1],EV$3)+SUMIFS(Table16[Team 1 Goals],Table16[Team 1],$BC34,Table16[Team 2],EV$3)</f>
        <v>0</v>
      </c>
      <c r="EW34" s="19">
        <f>SUMIFS(Table16[Team 2 Goals],Table16[Team 2],$BC34,Table16[Team 1],EW$3)+SUMIFS(Table16[Team 1 Goals],Table16[Team 1],$BC34,Table16[Team 2],EW$3)</f>
        <v>0</v>
      </c>
      <c r="EX34" s="19">
        <f>SUMIFS(Table16[Team 2 Goals],Table16[Team 2],$BC34,Table16[Team 1],EX$3)+SUMIFS(Table16[Team 1 Goals],Table16[Team 1],$BC34,Table16[Team 2],EX$3)</f>
        <v>0</v>
      </c>
      <c r="EY34" s="19">
        <f>SUMIFS(Table16[Team 2 Goals],Table16[Team 2],$BC34,Table16[Team 1],EY$3)+SUMIFS(Table16[Team 1 Goals],Table16[Team 1],$BC34,Table16[Team 2],EY$3)</f>
        <v>0</v>
      </c>
      <c r="FA34" s="72"/>
      <c r="FB34" s="72"/>
    </row>
    <row r="35" spans="1:158" s="17" customFormat="1" ht="30" customHeight="1" thickBot="1" x14ac:dyDescent="0.3">
      <c r="A35" s="70"/>
      <c r="B35" s="5">
        <v>32</v>
      </c>
      <c r="C35" s="5" t="s">
        <v>72</v>
      </c>
      <c r="D35" s="28">
        <v>44893</v>
      </c>
      <c r="E35" s="5" t="s">
        <v>16</v>
      </c>
      <c r="F35" s="29">
        <v>0.91666666666666663</v>
      </c>
      <c r="G35" s="30">
        <f t="shared" si="0"/>
        <v>44893.458333333328</v>
      </c>
      <c r="H35" s="5" t="s">
        <v>43</v>
      </c>
      <c r="I35" s="67"/>
      <c r="J35" s="5" t="str">
        <f>IF(Table16[[#This Row],[SCORE]]="","",IF(O35=P35,"Draw",IF(O35&gt;P35,K35,L35)))</f>
        <v/>
      </c>
      <c r="K35" s="17" t="str">
        <f>IF(Table16[[#This Row],[TEAMS]]="","",LEFT(H35,FIND(" -",H35,1)-1))</f>
        <v>Portugal</v>
      </c>
      <c r="L35" s="17" t="str">
        <f>IF(Table16[[#This Row],[TEAMS]]="","",MID(H35,FIND("-",H35,1)+2,LEN(H35)-FIND("-",H35,1)+2))</f>
        <v>Uruguay</v>
      </c>
      <c r="M35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35" s="17" t="str">
        <f>IF(Table16[[#This Row],[Winner]]=Table16[[#This Row],[Team 1]],Table16[[#This Row],[Team 2]],IF(Table16[[#This Row],[Winner]]=Table16[[#This Row],[Team 2]],Table16[[#This Row],[Team 1]],""))</f>
        <v/>
      </c>
      <c r="O35" s="17" t="str">
        <f>IF(Table16[[#This Row],[SCORE]]="","",LEFT(I35,FIND(":",I35,1)-1)*1)</f>
        <v/>
      </c>
      <c r="P35" s="17" t="str">
        <f>IF(Table16[[#This Row],[SCORE]]="","",MID(I35,FIND(":",I35,1)+1,LEN(I35)-FIND(":",I35,1)+1)*1)</f>
        <v/>
      </c>
      <c r="Q35" s="17" t="str">
        <f>IF(OR(Table16[[#This Row],[Team 1 Goals]]="",Table16[[#This Row],[Team 2 Goals]]=""),"",Table16[[#This Row],[Team 1 Goals]]-Table16[[#This Row],[Team 2 Goals]])</f>
        <v/>
      </c>
      <c r="R35" s="17" t="str">
        <f>IF(OR(Table16[[#This Row],[Team 1 Goals]]="",Table16[[#This Row],[Team 2 Goals]]=""),"",Table16[[#This Row],[Team 2 Goals]]-Table16[[#This Row],[Team 1 Goals]])</f>
        <v/>
      </c>
      <c r="S35" s="17" t="str">
        <f>IF(Table16[[#This Row],[SCORE]]="","",IF(Table16[[#This Row],[WINNER / RESULT]]="Draw",1,IF(Table16[[#This Row],[WINNER / RESULT]]=Table16[[#This Row],[Team 1]],3,0)))</f>
        <v/>
      </c>
      <c r="T35" s="17" t="str">
        <f>IF(Table16[[#This Row],[SCORE]]="","",IF(Table16[[#This Row],[WINNER / RESULT]]="Draw",1,IF(Table16[[#This Row],[WINNER / RESULT]]=Table16[[#This Row],[Team 2]],3,0)))</f>
        <v/>
      </c>
      <c r="Z35" s="3"/>
      <c r="AA35" s="76" t="s">
        <v>139</v>
      </c>
      <c r="AB35" s="77"/>
      <c r="AC35" s="38" t="s">
        <v>127</v>
      </c>
      <c r="AD35" s="41" t="s">
        <v>142</v>
      </c>
      <c r="AE35" s="42" t="s">
        <v>69</v>
      </c>
      <c r="AI35" s="17" t="s">
        <v>122</v>
      </c>
      <c r="AJ35" s="17" t="s">
        <v>103</v>
      </c>
      <c r="AK35" s="17">
        <f>COUNTIF(Table16[Winner],AJ35)</f>
        <v>0</v>
      </c>
      <c r="AL35" s="17">
        <f>COUNTIFS(Table16[Team 2],AJ35,Table16[WINNER / RESULT],"Draw")+COUNTIFS(Table16[Team 1],AJ35,Table16[WINNER / RESULT],"Draw")</f>
        <v>0</v>
      </c>
      <c r="AM35" s="17">
        <f>COUNTIF(Table16[Loser],AJ35)</f>
        <v>0</v>
      </c>
      <c r="AN35" s="17">
        <f>AL35+(3*AK35)</f>
        <v>0</v>
      </c>
      <c r="AO35" s="17">
        <f>SUMIFS(Table16[Team 1 Goals],Table16[Team 1],AJ35)+SUMIFS(Table16[Team 2 Goals],Table16[Team 2],AJ35)</f>
        <v>0</v>
      </c>
      <c r="AP35" s="17">
        <f>SUMIFS(Table16[Team 2 Goals],Table16[Team 1],AJ35)+SUMIFS(Table16[Team 1 Goals],Table16[Team 2],AJ35)</f>
        <v>0</v>
      </c>
      <c r="AQ35" s="17">
        <f>AO35-AP35</f>
        <v>0</v>
      </c>
      <c r="AR35" s="17">
        <f ca="1">RANK(BA35,$BA$34:$BA$37,1)</f>
        <v>2</v>
      </c>
      <c r="AS35" s="17" t="str">
        <f t="shared" si="1"/>
        <v/>
      </c>
      <c r="AT35" s="17" t="str">
        <f ca="1">IF(AS35="",AR35&amp;AI35,AS35&amp;AI35)</f>
        <v>2G</v>
      </c>
      <c r="AU35" s="17">
        <f>RANK(AN35,AN34:AN37)+(RANK(AQ35,AQ34:AQ37)/10)+(RANK(AO35,AO34:AO37)/100)</f>
        <v>1.1100000000000001</v>
      </c>
      <c r="AV35" s="17">
        <f>RANK(AU35,$AU$34:$AU$37,1)</f>
        <v>1</v>
      </c>
      <c r="AW35" s="17" cm="1">
        <f t="array" aca="1" ref="AW35" ca="1">SUMPRODUCT((OFFSET($BD$3:$CI$3,MATCH($AJ35,$BC$4:$BC$35,0),0))*((IF($AV36=$AV35,$BD$3:$CI$3=$AJ36,0))+(IF($AV37=$AV35,$BD$3:$CI$3=$AJ37,0))+(IF($AV34=$AV35,$BD$3:$CI$3=$AJ34,0))))</f>
        <v>0</v>
      </c>
      <c r="AX35" s="17" cm="1">
        <f t="array" aca="1" ref="AX35" ca="1">SUMPRODUCT((OFFSET($CL$3:$DQ$3,MATCH($AJ35,$CK$4:$CK$35,0),0))*((IF($AV36=$AV35,$CL$3:$DQ$3=$AJ36,0))+(IF($AV37=$AV35,$CL$3:$DQ$3=$AJ37,0))+(IF($AV34=$AV35,$CL$3:$DQ$3=$AJ34,0))))</f>
        <v>0</v>
      </c>
      <c r="AY35" s="17" cm="1">
        <f t="array" aca="1" ref="AY35" ca="1">SUMPRODUCT((OFFSET($DT$3:$EY$3,MATCH($AJ35,$DS$4:$DS$35,0),0))*((IF($AV36=$AV35,$DT$3:$EY$3=$AJ36,0))+(IF($AV37=$AV35,$DT$3:$EY$3=$AJ37,0))+(IF($AV34=$AV35,$DT$3:$EY$3=$AJ34,0))))</f>
        <v>0</v>
      </c>
      <c r="AZ35" s="17">
        <f ca="1">(AW35/1000)+(AX35/10000)+(AY35/100000)+(ROW(AY36)/10000000)</f>
        <v>3.5999999999999998E-6</v>
      </c>
      <c r="BA35" s="17">
        <f ca="1">+AU35-AZ35</f>
        <v>1.1099964</v>
      </c>
      <c r="BC35" s="17" t="s">
        <v>98</v>
      </c>
      <c r="BD35" s="19">
        <f>SUMIFS(Table16[Team 2 Points],Table16[Team 2],$BC35,Table16[Team 1],BD$3)+SUMIFS(Table16[Team 1 Points],Table16[Team 1],$BC35,Table16[Team 2],BD$3)</f>
        <v>0</v>
      </c>
      <c r="BE35" s="19">
        <f>SUMIFS(Table16[Team 2 Points],Table16[Team 2],$BC35,Table16[Team 1],BE$3)+SUMIFS(Table16[Team 1 Points],Table16[Team 1],$BC35,Table16[Team 2],BE$3)</f>
        <v>0</v>
      </c>
      <c r="BF35" s="19">
        <f>SUMIFS(Table16[Team 2 Points],Table16[Team 2],$BC35,Table16[Team 1],BF$3)+SUMIFS(Table16[Team 1 Points],Table16[Team 1],$BC35,Table16[Team 2],BF$3)</f>
        <v>0</v>
      </c>
      <c r="BG35" s="19">
        <f>SUMIFS(Table16[Team 2 Points],Table16[Team 2],$BC35,Table16[Team 1],BG$3)+SUMIFS(Table16[Team 1 Points],Table16[Team 1],$BC35,Table16[Team 2],BG$3)</f>
        <v>0</v>
      </c>
      <c r="BH35" s="19">
        <f>SUMIFS(Table16[Team 2 Points],Table16[Team 2],$BC35,Table16[Team 1],BH$3)+SUMIFS(Table16[Team 1 Points],Table16[Team 1],$BC35,Table16[Team 2],BH$3)</f>
        <v>0</v>
      </c>
      <c r="BI35" s="19">
        <f>SUMIFS(Table16[Team 2 Points],Table16[Team 2],$BC35,Table16[Team 1],BI$3)+SUMIFS(Table16[Team 1 Points],Table16[Team 1],$BC35,Table16[Team 2],BI$3)</f>
        <v>0</v>
      </c>
      <c r="BJ35" s="19">
        <f>SUMIFS(Table16[Team 2 Points],Table16[Team 2],$BC35,Table16[Team 1],BJ$3)+SUMIFS(Table16[Team 1 Points],Table16[Team 1],$BC35,Table16[Team 2],BJ$3)</f>
        <v>0</v>
      </c>
      <c r="BK35" s="19">
        <f>SUMIFS(Table16[Team 2 Points],Table16[Team 2],$BC35,Table16[Team 1],BK$3)+SUMIFS(Table16[Team 1 Points],Table16[Team 1],$BC35,Table16[Team 2],BK$3)</f>
        <v>0</v>
      </c>
      <c r="BL35" s="19">
        <f>SUMIFS(Table16[Team 2 Points],Table16[Team 2],$BC35,Table16[Team 1],BL$3)+SUMIFS(Table16[Team 1 Points],Table16[Team 1],$BC35,Table16[Team 2],BL$3)</f>
        <v>0</v>
      </c>
      <c r="BM35" s="19">
        <f>SUMIFS(Table16[Team 2 Points],Table16[Team 2],$BC35,Table16[Team 1],BM$3)+SUMIFS(Table16[Team 1 Points],Table16[Team 1],$BC35,Table16[Team 2],BM$3)</f>
        <v>0</v>
      </c>
      <c r="BN35" s="19">
        <f>SUMIFS(Table16[Team 2 Points],Table16[Team 2],$BC35,Table16[Team 1],BN$3)+SUMIFS(Table16[Team 1 Points],Table16[Team 1],$BC35,Table16[Team 2],BN$3)</f>
        <v>0</v>
      </c>
      <c r="BO35" s="19">
        <f>SUMIFS(Table16[Team 2 Points],Table16[Team 2],$BC35,Table16[Team 1],BO$3)+SUMIFS(Table16[Team 1 Points],Table16[Team 1],$BC35,Table16[Team 2],BO$3)</f>
        <v>0</v>
      </c>
      <c r="BP35" s="19">
        <f>SUMIFS(Table16[Team 2 Points],Table16[Team 2],$BC35,Table16[Team 1],BP$3)+SUMIFS(Table16[Team 1 Points],Table16[Team 1],$BC35,Table16[Team 2],BP$3)</f>
        <v>0</v>
      </c>
      <c r="BQ35" s="19">
        <f>SUMIFS(Table16[Team 2 Points],Table16[Team 2],$BC35,Table16[Team 1],BQ$3)+SUMIFS(Table16[Team 1 Points],Table16[Team 1],$BC35,Table16[Team 2],BQ$3)</f>
        <v>0</v>
      </c>
      <c r="BR35" s="19">
        <f>SUMIFS(Table16[Team 2 Points],Table16[Team 2],$BC35,Table16[Team 1],BR$3)+SUMIFS(Table16[Team 1 Points],Table16[Team 1],$BC35,Table16[Team 2],BR$3)</f>
        <v>0</v>
      </c>
      <c r="BS35" s="19">
        <f>SUMIFS(Table16[Team 2 Points],Table16[Team 2],$BC35,Table16[Team 1],BS$3)+SUMIFS(Table16[Team 1 Points],Table16[Team 1],$BC35,Table16[Team 2],BS$3)</f>
        <v>0</v>
      </c>
      <c r="BT35" s="19">
        <f>SUMIFS(Table16[Team 2 Points],Table16[Team 2],$BC35,Table16[Team 1],BT$3)+SUMIFS(Table16[Team 1 Points],Table16[Team 1],$BC35,Table16[Team 2],BT$3)</f>
        <v>0</v>
      </c>
      <c r="BU35" s="19">
        <f>SUMIFS(Table16[Team 2 Points],Table16[Team 2],$BC35,Table16[Team 1],BU$3)+SUMIFS(Table16[Team 1 Points],Table16[Team 1],$BC35,Table16[Team 2],BU$3)</f>
        <v>0</v>
      </c>
      <c r="BV35" s="19">
        <f>SUMIFS(Table16[Team 2 Points],Table16[Team 2],$BC35,Table16[Team 1],BV$3)+SUMIFS(Table16[Team 1 Points],Table16[Team 1],$BC35,Table16[Team 2],BV$3)</f>
        <v>0</v>
      </c>
      <c r="BW35" s="19">
        <f>SUMIFS(Table16[Team 2 Points],Table16[Team 2],$BC35,Table16[Team 1],BW$3)+SUMIFS(Table16[Team 1 Points],Table16[Team 1],$BC35,Table16[Team 2],BW$3)</f>
        <v>0</v>
      </c>
      <c r="BX35" s="19">
        <f>SUMIFS(Table16[Team 2 Points],Table16[Team 2],$BC35,Table16[Team 1],BX$3)+SUMIFS(Table16[Team 1 Points],Table16[Team 1],$BC35,Table16[Team 2],BX$3)</f>
        <v>0</v>
      </c>
      <c r="BY35" s="19">
        <f>SUMIFS(Table16[Team 2 Points],Table16[Team 2],$BC35,Table16[Team 1],BY$3)+SUMIFS(Table16[Team 1 Points],Table16[Team 1],$BC35,Table16[Team 2],BY$3)</f>
        <v>0</v>
      </c>
      <c r="BZ35" s="19">
        <f>SUMIFS(Table16[Team 2 Points],Table16[Team 2],$BC35,Table16[Team 1],BZ$3)+SUMIFS(Table16[Team 1 Points],Table16[Team 1],$BC35,Table16[Team 2],BZ$3)</f>
        <v>0</v>
      </c>
      <c r="CA35" s="19">
        <f>SUMIFS(Table16[Team 2 Points],Table16[Team 2],$BC35,Table16[Team 1],CA$3)+SUMIFS(Table16[Team 1 Points],Table16[Team 1],$BC35,Table16[Team 2],CA$3)</f>
        <v>0</v>
      </c>
      <c r="CB35" s="19">
        <f>SUMIFS(Table16[Team 2 Points],Table16[Team 2],$BC35,Table16[Team 1],CB$3)+SUMIFS(Table16[Team 1 Points],Table16[Team 1],$BC35,Table16[Team 2],CB$3)</f>
        <v>0</v>
      </c>
      <c r="CC35" s="19">
        <f>SUMIFS(Table16[Team 2 Points],Table16[Team 2],$BC35,Table16[Team 1],CC$3)+SUMIFS(Table16[Team 1 Points],Table16[Team 1],$BC35,Table16[Team 2],CC$3)</f>
        <v>0</v>
      </c>
      <c r="CD35" s="19">
        <f>SUMIFS(Table16[Team 2 Points],Table16[Team 2],$BC35,Table16[Team 1],CD$3)+SUMIFS(Table16[Team 1 Points],Table16[Team 1],$BC35,Table16[Team 2],CD$3)</f>
        <v>0</v>
      </c>
      <c r="CE35" s="19">
        <f>SUMIFS(Table16[Team 2 Points],Table16[Team 2],$BC35,Table16[Team 1],CE$3)+SUMIFS(Table16[Team 1 Points],Table16[Team 1],$BC35,Table16[Team 2],CE$3)</f>
        <v>0</v>
      </c>
      <c r="CF35" s="19">
        <f>SUMIFS(Table16[Team 2 Points],Table16[Team 2],$BC35,Table16[Team 1],CF$3)+SUMIFS(Table16[Team 1 Points],Table16[Team 1],$BC35,Table16[Team 2],CF$3)</f>
        <v>0</v>
      </c>
      <c r="CG35" s="19">
        <f>SUMIFS(Table16[Team 2 Points],Table16[Team 2],$BC35,Table16[Team 1],CG$3)+SUMIFS(Table16[Team 1 Points],Table16[Team 1],$BC35,Table16[Team 2],CG$3)</f>
        <v>0</v>
      </c>
      <c r="CH35" s="19">
        <f>SUMIFS(Table16[Team 2 Points],Table16[Team 2],$BC35,Table16[Team 1],CH$3)+SUMIFS(Table16[Team 1 Points],Table16[Team 1],$BC35,Table16[Team 2],CH$3)</f>
        <v>0</v>
      </c>
      <c r="CI35" s="19">
        <f>SUMIFS(Table16[Team 2 Points],Table16[Team 2],$BC35,Table16[Team 1],CI$3)+SUMIFS(Table16[Team 1 Points],Table16[Team 1],$BC35,Table16[Team 2],CI$3)</f>
        <v>0</v>
      </c>
      <c r="CK35" s="17" t="s">
        <v>98</v>
      </c>
      <c r="CL35" s="19">
        <f>SUMIFS(Table16[Team 2 GD],Table16[Team 2],$BC35,Table16[Team 1],CL$3)+SUMIFS(Table16[Team 1 GD],Table16[Team 1],$BC35,Table16[Team 2],CL$3)</f>
        <v>0</v>
      </c>
      <c r="CM35" s="19">
        <f>SUMIFS(Table16[Team 2 GD],Table16[Team 2],$BC35,Table16[Team 1],CM$3)+SUMIFS(Table16[Team 1 GD],Table16[Team 1],$BC35,Table16[Team 2],CM$3)</f>
        <v>0</v>
      </c>
      <c r="CN35" s="19">
        <f>SUMIFS(Table16[Team 2 GD],Table16[Team 2],$BC35,Table16[Team 1],CN$3)+SUMIFS(Table16[Team 1 GD],Table16[Team 1],$BC35,Table16[Team 2],CN$3)</f>
        <v>0</v>
      </c>
      <c r="CO35" s="19">
        <f>SUMIFS(Table16[Team 2 GD],Table16[Team 2],$BC35,Table16[Team 1],CO$3)+SUMIFS(Table16[Team 1 GD],Table16[Team 1],$BC35,Table16[Team 2],CO$3)</f>
        <v>0</v>
      </c>
      <c r="CP35" s="19">
        <f>SUMIFS(Table16[Team 2 GD],Table16[Team 2],$BC35,Table16[Team 1],CP$3)+SUMIFS(Table16[Team 1 GD],Table16[Team 1],$BC35,Table16[Team 2],CP$3)</f>
        <v>0</v>
      </c>
      <c r="CQ35" s="19">
        <f>SUMIFS(Table16[Team 2 GD],Table16[Team 2],$BC35,Table16[Team 1],CQ$3)+SUMIFS(Table16[Team 1 GD],Table16[Team 1],$BC35,Table16[Team 2],CQ$3)</f>
        <v>0</v>
      </c>
      <c r="CR35" s="19">
        <f>SUMIFS(Table16[Team 2 GD],Table16[Team 2],$BC35,Table16[Team 1],CR$3)+SUMIFS(Table16[Team 1 GD],Table16[Team 1],$BC35,Table16[Team 2],CR$3)</f>
        <v>0</v>
      </c>
      <c r="CS35" s="19">
        <f>SUMIFS(Table16[Team 2 GD],Table16[Team 2],$BC35,Table16[Team 1],CS$3)+SUMIFS(Table16[Team 1 GD],Table16[Team 1],$BC35,Table16[Team 2],CS$3)</f>
        <v>0</v>
      </c>
      <c r="CT35" s="19">
        <f>SUMIFS(Table16[Team 2 GD],Table16[Team 2],$BC35,Table16[Team 1],CT$3)+SUMIFS(Table16[Team 1 GD],Table16[Team 1],$BC35,Table16[Team 2],CT$3)</f>
        <v>0</v>
      </c>
      <c r="CU35" s="19">
        <f>SUMIFS(Table16[Team 2 GD],Table16[Team 2],$BC35,Table16[Team 1],CU$3)+SUMIFS(Table16[Team 1 GD],Table16[Team 1],$BC35,Table16[Team 2],CU$3)</f>
        <v>0</v>
      </c>
      <c r="CV35" s="19">
        <f>SUMIFS(Table16[Team 2 GD],Table16[Team 2],$BC35,Table16[Team 1],CV$3)+SUMIFS(Table16[Team 1 GD],Table16[Team 1],$BC35,Table16[Team 2],CV$3)</f>
        <v>0</v>
      </c>
      <c r="CW35" s="19">
        <f>SUMIFS(Table16[Team 2 GD],Table16[Team 2],$BC35,Table16[Team 1],CW$3)+SUMIFS(Table16[Team 1 GD],Table16[Team 1],$BC35,Table16[Team 2],CW$3)</f>
        <v>0</v>
      </c>
      <c r="CX35" s="19">
        <f>SUMIFS(Table16[Team 2 GD],Table16[Team 2],$BC35,Table16[Team 1],CX$3)+SUMIFS(Table16[Team 1 GD],Table16[Team 1],$BC35,Table16[Team 2],CX$3)</f>
        <v>0</v>
      </c>
      <c r="CY35" s="19">
        <f>SUMIFS(Table16[Team 2 GD],Table16[Team 2],$BC35,Table16[Team 1],CY$3)+SUMIFS(Table16[Team 1 GD],Table16[Team 1],$BC35,Table16[Team 2],CY$3)</f>
        <v>0</v>
      </c>
      <c r="CZ35" s="19">
        <f>SUMIFS(Table16[Team 2 GD],Table16[Team 2],$BC35,Table16[Team 1],CZ$3)+SUMIFS(Table16[Team 1 GD],Table16[Team 1],$BC35,Table16[Team 2],CZ$3)</f>
        <v>0</v>
      </c>
      <c r="DA35" s="19">
        <f>SUMIFS(Table16[Team 2 GD],Table16[Team 2],$BC35,Table16[Team 1],DA$3)+SUMIFS(Table16[Team 1 GD],Table16[Team 1],$BC35,Table16[Team 2],DA$3)</f>
        <v>0</v>
      </c>
      <c r="DB35" s="19">
        <f>SUMIFS(Table16[Team 2 GD],Table16[Team 2],$BC35,Table16[Team 1],DB$3)+SUMIFS(Table16[Team 1 GD],Table16[Team 1],$BC35,Table16[Team 2],DB$3)</f>
        <v>0</v>
      </c>
      <c r="DC35" s="19">
        <f>SUMIFS(Table16[Team 2 GD],Table16[Team 2],$BC35,Table16[Team 1],DC$3)+SUMIFS(Table16[Team 1 GD],Table16[Team 1],$BC35,Table16[Team 2],DC$3)</f>
        <v>0</v>
      </c>
      <c r="DD35" s="19">
        <f>SUMIFS(Table16[Team 2 GD],Table16[Team 2],$BC35,Table16[Team 1],DD$3)+SUMIFS(Table16[Team 1 GD],Table16[Team 1],$BC35,Table16[Team 2],DD$3)</f>
        <v>0</v>
      </c>
      <c r="DE35" s="19">
        <f>SUMIFS(Table16[Team 2 GD],Table16[Team 2],$BC35,Table16[Team 1],DE$3)+SUMIFS(Table16[Team 1 GD],Table16[Team 1],$BC35,Table16[Team 2],DE$3)</f>
        <v>0</v>
      </c>
      <c r="DF35" s="19">
        <f>SUMIFS(Table16[Team 2 GD],Table16[Team 2],$BC35,Table16[Team 1],DF$3)+SUMIFS(Table16[Team 1 GD],Table16[Team 1],$BC35,Table16[Team 2],DF$3)</f>
        <v>0</v>
      </c>
      <c r="DG35" s="19">
        <f>SUMIFS(Table16[Team 2 GD],Table16[Team 2],$BC35,Table16[Team 1],DG$3)+SUMIFS(Table16[Team 1 GD],Table16[Team 1],$BC35,Table16[Team 2],DG$3)</f>
        <v>0</v>
      </c>
      <c r="DH35" s="19">
        <f>SUMIFS(Table16[Team 2 GD],Table16[Team 2],$BC35,Table16[Team 1],DH$3)+SUMIFS(Table16[Team 1 GD],Table16[Team 1],$BC35,Table16[Team 2],DH$3)</f>
        <v>0</v>
      </c>
      <c r="DI35" s="19">
        <f>SUMIFS(Table16[Team 2 GD],Table16[Team 2],$BC35,Table16[Team 1],DI$3)+SUMIFS(Table16[Team 1 GD],Table16[Team 1],$BC35,Table16[Team 2],DI$3)</f>
        <v>0</v>
      </c>
      <c r="DJ35" s="19">
        <f>SUMIFS(Table16[Team 2 GD],Table16[Team 2],$BC35,Table16[Team 1],DJ$3)+SUMIFS(Table16[Team 1 GD],Table16[Team 1],$BC35,Table16[Team 2],DJ$3)</f>
        <v>0</v>
      </c>
      <c r="DK35" s="19">
        <f>SUMIFS(Table16[Team 2 GD],Table16[Team 2],$BC35,Table16[Team 1],DK$3)+SUMIFS(Table16[Team 1 GD],Table16[Team 1],$BC35,Table16[Team 2],DK$3)</f>
        <v>0</v>
      </c>
      <c r="DL35" s="19">
        <f>SUMIFS(Table16[Team 2 GD],Table16[Team 2],$BC35,Table16[Team 1],DL$3)+SUMIFS(Table16[Team 1 GD],Table16[Team 1],$BC35,Table16[Team 2],DL$3)</f>
        <v>0</v>
      </c>
      <c r="DM35" s="19">
        <f>SUMIFS(Table16[Team 2 GD],Table16[Team 2],$BC35,Table16[Team 1],DM$3)+SUMIFS(Table16[Team 1 GD],Table16[Team 1],$BC35,Table16[Team 2],DM$3)</f>
        <v>0</v>
      </c>
      <c r="DN35" s="19">
        <f>SUMIFS(Table16[Team 2 GD],Table16[Team 2],$BC35,Table16[Team 1],DN$3)+SUMIFS(Table16[Team 1 GD],Table16[Team 1],$BC35,Table16[Team 2],DN$3)</f>
        <v>0</v>
      </c>
      <c r="DO35" s="19">
        <f>SUMIFS(Table16[Team 2 GD],Table16[Team 2],$BC35,Table16[Team 1],DO$3)+SUMIFS(Table16[Team 1 GD],Table16[Team 1],$BC35,Table16[Team 2],DO$3)</f>
        <v>0</v>
      </c>
      <c r="DP35" s="19">
        <f>SUMIFS(Table16[Team 2 GD],Table16[Team 2],$BC35,Table16[Team 1],DP$3)+SUMIFS(Table16[Team 1 GD],Table16[Team 1],$BC35,Table16[Team 2],DP$3)</f>
        <v>0</v>
      </c>
      <c r="DQ35" s="19">
        <f>SUMIFS(Table16[Team 2 GD],Table16[Team 2],$BC35,Table16[Team 1],DQ$3)+SUMIFS(Table16[Team 1 GD],Table16[Team 1],$BC35,Table16[Team 2],DQ$3)</f>
        <v>0</v>
      </c>
      <c r="DS35" s="17" t="s">
        <v>98</v>
      </c>
      <c r="DT35" s="19">
        <f>SUMIFS(Table16[Team 2 Goals],Table16[Team 2],$BC35,Table16[Team 1],DT$3)+SUMIFS(Table16[Team 1 Goals],Table16[Team 1],$BC35,Table16[Team 2],DT$3)</f>
        <v>0</v>
      </c>
      <c r="DU35" s="19">
        <f>SUMIFS(Table16[Team 2 Goals],Table16[Team 2],$BC35,Table16[Team 1],DU$3)+SUMIFS(Table16[Team 1 Goals],Table16[Team 1],$BC35,Table16[Team 2],DU$3)</f>
        <v>0</v>
      </c>
      <c r="DV35" s="19">
        <f>SUMIFS(Table16[Team 2 Goals],Table16[Team 2],$BC35,Table16[Team 1],DV$3)+SUMIFS(Table16[Team 1 Goals],Table16[Team 1],$BC35,Table16[Team 2],DV$3)</f>
        <v>0</v>
      </c>
      <c r="DW35" s="19">
        <f>SUMIFS(Table16[Team 2 Goals],Table16[Team 2],$BC35,Table16[Team 1],DW$3)+SUMIFS(Table16[Team 1 Goals],Table16[Team 1],$BC35,Table16[Team 2],DW$3)</f>
        <v>0</v>
      </c>
      <c r="DX35" s="19">
        <f>SUMIFS(Table16[Team 2 Goals],Table16[Team 2],$BC35,Table16[Team 1],DX$3)+SUMIFS(Table16[Team 1 Goals],Table16[Team 1],$BC35,Table16[Team 2],DX$3)</f>
        <v>0</v>
      </c>
      <c r="DY35" s="19">
        <f>SUMIFS(Table16[Team 2 Goals],Table16[Team 2],$BC35,Table16[Team 1],DY$3)+SUMIFS(Table16[Team 1 Goals],Table16[Team 1],$BC35,Table16[Team 2],DY$3)</f>
        <v>0</v>
      </c>
      <c r="DZ35" s="19">
        <f>SUMIFS(Table16[Team 2 Goals],Table16[Team 2],$BC35,Table16[Team 1],DZ$3)+SUMIFS(Table16[Team 1 Goals],Table16[Team 1],$BC35,Table16[Team 2],DZ$3)</f>
        <v>0</v>
      </c>
      <c r="EA35" s="19">
        <f>SUMIFS(Table16[Team 2 Goals],Table16[Team 2],$BC35,Table16[Team 1],EA$3)+SUMIFS(Table16[Team 1 Goals],Table16[Team 1],$BC35,Table16[Team 2],EA$3)</f>
        <v>0</v>
      </c>
      <c r="EB35" s="19">
        <f>SUMIFS(Table16[Team 2 Goals],Table16[Team 2],$BC35,Table16[Team 1],EB$3)+SUMIFS(Table16[Team 1 Goals],Table16[Team 1],$BC35,Table16[Team 2],EB$3)</f>
        <v>0</v>
      </c>
      <c r="EC35" s="19">
        <f>SUMIFS(Table16[Team 2 Goals],Table16[Team 2],$BC35,Table16[Team 1],EC$3)+SUMIFS(Table16[Team 1 Goals],Table16[Team 1],$BC35,Table16[Team 2],EC$3)</f>
        <v>0</v>
      </c>
      <c r="ED35" s="19">
        <f>SUMIFS(Table16[Team 2 Goals],Table16[Team 2],$BC35,Table16[Team 1],ED$3)+SUMIFS(Table16[Team 1 Goals],Table16[Team 1],$BC35,Table16[Team 2],ED$3)</f>
        <v>0</v>
      </c>
      <c r="EE35" s="19">
        <f>SUMIFS(Table16[Team 2 Goals],Table16[Team 2],$BC35,Table16[Team 1],EE$3)+SUMIFS(Table16[Team 1 Goals],Table16[Team 1],$BC35,Table16[Team 2],EE$3)</f>
        <v>0</v>
      </c>
      <c r="EF35" s="19">
        <f>SUMIFS(Table16[Team 2 Goals],Table16[Team 2],$BC35,Table16[Team 1],EF$3)+SUMIFS(Table16[Team 1 Goals],Table16[Team 1],$BC35,Table16[Team 2],EF$3)</f>
        <v>0</v>
      </c>
      <c r="EG35" s="19">
        <f>SUMIFS(Table16[Team 2 Goals],Table16[Team 2],$BC35,Table16[Team 1],EG$3)+SUMIFS(Table16[Team 1 Goals],Table16[Team 1],$BC35,Table16[Team 2],EG$3)</f>
        <v>0</v>
      </c>
      <c r="EH35" s="19">
        <f>SUMIFS(Table16[Team 2 Goals],Table16[Team 2],$BC35,Table16[Team 1],EH$3)+SUMIFS(Table16[Team 1 Goals],Table16[Team 1],$BC35,Table16[Team 2],EH$3)</f>
        <v>0</v>
      </c>
      <c r="EI35" s="19">
        <f>SUMIFS(Table16[Team 2 Goals],Table16[Team 2],$BC35,Table16[Team 1],EI$3)+SUMIFS(Table16[Team 1 Goals],Table16[Team 1],$BC35,Table16[Team 2],EI$3)</f>
        <v>0</v>
      </c>
      <c r="EJ35" s="19">
        <f>SUMIFS(Table16[Team 2 Goals],Table16[Team 2],$BC35,Table16[Team 1],EJ$3)+SUMIFS(Table16[Team 1 Goals],Table16[Team 1],$BC35,Table16[Team 2],EJ$3)</f>
        <v>0</v>
      </c>
      <c r="EK35" s="19">
        <f>SUMIFS(Table16[Team 2 Goals],Table16[Team 2],$BC35,Table16[Team 1],EK$3)+SUMIFS(Table16[Team 1 Goals],Table16[Team 1],$BC35,Table16[Team 2],EK$3)</f>
        <v>0</v>
      </c>
      <c r="EL35" s="19">
        <f>SUMIFS(Table16[Team 2 Goals],Table16[Team 2],$BC35,Table16[Team 1],EL$3)+SUMIFS(Table16[Team 1 Goals],Table16[Team 1],$BC35,Table16[Team 2],EL$3)</f>
        <v>0</v>
      </c>
      <c r="EM35" s="19">
        <f>SUMIFS(Table16[Team 2 Goals],Table16[Team 2],$BC35,Table16[Team 1],EM$3)+SUMIFS(Table16[Team 1 Goals],Table16[Team 1],$BC35,Table16[Team 2],EM$3)</f>
        <v>0</v>
      </c>
      <c r="EN35" s="19">
        <f>SUMIFS(Table16[Team 2 Goals],Table16[Team 2],$BC35,Table16[Team 1],EN$3)+SUMIFS(Table16[Team 1 Goals],Table16[Team 1],$BC35,Table16[Team 2],EN$3)</f>
        <v>0</v>
      </c>
      <c r="EO35" s="19">
        <f>SUMIFS(Table16[Team 2 Goals],Table16[Team 2],$BC35,Table16[Team 1],EO$3)+SUMIFS(Table16[Team 1 Goals],Table16[Team 1],$BC35,Table16[Team 2],EO$3)</f>
        <v>0</v>
      </c>
      <c r="EP35" s="19">
        <f>SUMIFS(Table16[Team 2 Goals],Table16[Team 2],$BC35,Table16[Team 1],EP$3)+SUMIFS(Table16[Team 1 Goals],Table16[Team 1],$BC35,Table16[Team 2],EP$3)</f>
        <v>0</v>
      </c>
      <c r="EQ35" s="19">
        <f>SUMIFS(Table16[Team 2 Goals],Table16[Team 2],$BC35,Table16[Team 1],EQ$3)+SUMIFS(Table16[Team 1 Goals],Table16[Team 1],$BC35,Table16[Team 2],EQ$3)</f>
        <v>0</v>
      </c>
      <c r="ER35" s="19">
        <f>SUMIFS(Table16[Team 2 Goals],Table16[Team 2],$BC35,Table16[Team 1],ER$3)+SUMIFS(Table16[Team 1 Goals],Table16[Team 1],$BC35,Table16[Team 2],ER$3)</f>
        <v>0</v>
      </c>
      <c r="ES35" s="19">
        <f>SUMIFS(Table16[Team 2 Goals],Table16[Team 2],$BC35,Table16[Team 1],ES$3)+SUMIFS(Table16[Team 1 Goals],Table16[Team 1],$BC35,Table16[Team 2],ES$3)</f>
        <v>0</v>
      </c>
      <c r="ET35" s="19">
        <f>SUMIFS(Table16[Team 2 Goals],Table16[Team 2],$BC35,Table16[Team 1],ET$3)+SUMIFS(Table16[Team 1 Goals],Table16[Team 1],$BC35,Table16[Team 2],ET$3)</f>
        <v>0</v>
      </c>
      <c r="EU35" s="19">
        <f>SUMIFS(Table16[Team 2 Goals],Table16[Team 2],$BC35,Table16[Team 1],EU$3)+SUMIFS(Table16[Team 1 Goals],Table16[Team 1],$BC35,Table16[Team 2],EU$3)</f>
        <v>0</v>
      </c>
      <c r="EV35" s="19">
        <f>SUMIFS(Table16[Team 2 Goals],Table16[Team 2],$BC35,Table16[Team 1],EV$3)+SUMIFS(Table16[Team 1 Goals],Table16[Team 1],$BC35,Table16[Team 2],EV$3)</f>
        <v>0</v>
      </c>
      <c r="EW35" s="19">
        <f>SUMIFS(Table16[Team 2 Goals],Table16[Team 2],$BC35,Table16[Team 1],EW$3)+SUMIFS(Table16[Team 1 Goals],Table16[Team 1],$BC35,Table16[Team 2],EW$3)</f>
        <v>0</v>
      </c>
      <c r="EX35" s="19">
        <f>SUMIFS(Table16[Team 2 Goals],Table16[Team 2],$BC35,Table16[Team 1],EX$3)+SUMIFS(Table16[Team 1 Goals],Table16[Team 1],$BC35,Table16[Team 2],EX$3)</f>
        <v>0</v>
      </c>
      <c r="EY35" s="19">
        <f>SUMIFS(Table16[Team 2 Goals],Table16[Team 2],$BC35,Table16[Team 1],EY$3)+SUMIFS(Table16[Team 1 Goals],Table16[Team 1],$BC35,Table16[Team 2],EY$3)</f>
        <v>0</v>
      </c>
      <c r="FA35" s="72"/>
      <c r="FB35" s="72"/>
    </row>
    <row r="36" spans="1:158" s="17" customFormat="1" ht="30" customHeight="1" x14ac:dyDescent="0.25">
      <c r="A36" s="70"/>
      <c r="B36" s="5">
        <v>33</v>
      </c>
      <c r="C36" s="5" t="s">
        <v>20</v>
      </c>
      <c r="D36" s="28">
        <v>44894</v>
      </c>
      <c r="E36" s="5" t="s">
        <v>15</v>
      </c>
      <c r="F36" s="29">
        <v>0.91666666666666663</v>
      </c>
      <c r="G36" s="30">
        <f t="shared" si="0"/>
        <v>44894.458333333328</v>
      </c>
      <c r="H36" s="5" t="s">
        <v>49</v>
      </c>
      <c r="I36" s="67"/>
      <c r="J36" s="5" t="str">
        <f>IF(Table16[[#This Row],[SCORE]]="","",IF(O36=P36,"Draw",IF(O36&gt;P36,K36,L36)))</f>
        <v/>
      </c>
      <c r="K36" s="17" t="str">
        <f>IF(Table16[[#This Row],[TEAMS]]="","",LEFT(H36,FIND(" -",H36,1)-1))</f>
        <v>Wales</v>
      </c>
      <c r="L36" s="17" t="str">
        <f>IF(Table16[[#This Row],[TEAMS]]="","",MID(H36,FIND("-",H36,1)+2,LEN(H36)-FIND("-",H36,1)+2))</f>
        <v>England</v>
      </c>
      <c r="M36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36" s="17" t="str">
        <f>IF(Table16[[#This Row],[Winner]]=Table16[[#This Row],[Team 1]],Table16[[#This Row],[Team 2]],IF(Table16[[#This Row],[Winner]]=Table16[[#This Row],[Team 2]],Table16[[#This Row],[Team 1]],""))</f>
        <v/>
      </c>
      <c r="O36" s="17" t="str">
        <f>IF(Table16[[#This Row],[SCORE]]="","",LEFT(I36,FIND(":",I36,1)-1)*1)</f>
        <v/>
      </c>
      <c r="P36" s="17" t="str">
        <f>IF(Table16[[#This Row],[SCORE]]="","",MID(I36,FIND(":",I36,1)+1,LEN(I36)-FIND(":",I36,1)+1)*1)</f>
        <v/>
      </c>
      <c r="Q36" s="17" t="str">
        <f>IF(OR(Table16[[#This Row],[Team 1 Goals]]="",Table16[[#This Row],[Team 2 Goals]]=""),"",Table16[[#This Row],[Team 1 Goals]]-Table16[[#This Row],[Team 2 Goals]])</f>
        <v/>
      </c>
      <c r="R36" s="17" t="str">
        <f>IF(OR(Table16[[#This Row],[Team 1 Goals]]="",Table16[[#This Row],[Team 2 Goals]]=""),"",Table16[[#This Row],[Team 2 Goals]]-Table16[[#This Row],[Team 1 Goals]])</f>
        <v/>
      </c>
      <c r="S36" s="17" t="str">
        <f>IF(Table16[[#This Row],[SCORE]]="","",IF(Table16[[#This Row],[WINNER / RESULT]]="Draw",1,IF(Table16[[#This Row],[WINNER / RESULT]]=Table16[[#This Row],[Team 1]],3,0)))</f>
        <v/>
      </c>
      <c r="T36" s="17" t="str">
        <f>IF(Table16[[#This Row],[SCORE]]="","",IF(Table16[[#This Row],[WINNER / RESULT]]="Draw",1,IF(Table16[[#This Row],[WINNER / RESULT]]=Table16[[#This Row],[Team 2]],3,0)))</f>
        <v/>
      </c>
      <c r="Z36" s="4" t="s">
        <v>121</v>
      </c>
      <c r="AA36" s="43">
        <v>1</v>
      </c>
      <c r="AB36" s="44" t="str">
        <f ca="1">IFERROR(INDEX(AJ:AJ,MATCH("1"&amp;Z36,AT:AT,0),1),"")</f>
        <v>Belgium</v>
      </c>
      <c r="AC36" s="44" t="str">
        <f ca="1">IF(AB36="","",VLOOKUP(AB36,AJ:AO,2,FALSE)&amp;"-"&amp;VLOOKUP(AB36,AJ:AO,3,FALSE)&amp;"-"&amp;VLOOKUP(AB36,AJ:AO,4,FALSE))</f>
        <v>0-0-0</v>
      </c>
      <c r="AD36" s="44">
        <f ca="1">IF(AB36="","",VLOOKUP(AB36,AJ:AQ,8,FALSE))</f>
        <v>0</v>
      </c>
      <c r="AE36" s="45">
        <f ca="1">IF(AB36="","",VLOOKUP(AB36,AJ:AT,5,FALSE))</f>
        <v>0</v>
      </c>
      <c r="AI36" s="17" t="s">
        <v>122</v>
      </c>
      <c r="AJ36" s="17" t="s">
        <v>109</v>
      </c>
      <c r="AK36" s="17">
        <f>COUNTIF(Table16[Winner],AJ36)</f>
        <v>0</v>
      </c>
      <c r="AL36" s="17">
        <f>COUNTIFS(Table16[Team 2],AJ36,Table16[WINNER / RESULT],"Draw")+COUNTIFS(Table16[Team 1],AJ36,Table16[WINNER / RESULT],"Draw")</f>
        <v>0</v>
      </c>
      <c r="AM36" s="17">
        <f>COUNTIF(Table16[Loser],AJ36)</f>
        <v>0</v>
      </c>
      <c r="AN36" s="17">
        <f>AL36+(3*AK36)</f>
        <v>0</v>
      </c>
      <c r="AO36" s="17">
        <f>SUMIFS(Table16[Team 1 Goals],Table16[Team 1],AJ36)+SUMIFS(Table16[Team 2 Goals],Table16[Team 2],AJ36)</f>
        <v>0</v>
      </c>
      <c r="AP36" s="17">
        <f>SUMIFS(Table16[Team 2 Goals],Table16[Team 1],AJ36)+SUMIFS(Table16[Team 1 Goals],Table16[Team 2],AJ36)</f>
        <v>0</v>
      </c>
      <c r="AQ36" s="17">
        <f>AO36-AP36</f>
        <v>0</v>
      </c>
      <c r="AR36" s="17">
        <f ca="1">RANK(BA36,$BA$34:$BA$37,1)</f>
        <v>3</v>
      </c>
      <c r="AS36" s="17" t="str">
        <f t="shared" si="1"/>
        <v/>
      </c>
      <c r="AT36" s="17" t="str">
        <f ca="1">IF(AS36="",AR36&amp;AI36,AS36&amp;AI36)</f>
        <v>3G</v>
      </c>
      <c r="AU36" s="17">
        <f>RANK(AN36,AN34:AN37)+(RANK(AQ36,AQ34:AQ37)/10)+(RANK(AO36,AO34:AO37)/100)</f>
        <v>1.1100000000000001</v>
      </c>
      <c r="AV36" s="17">
        <f>RANK(AU36,$AU$34:$AU$37,1)</f>
        <v>1</v>
      </c>
      <c r="AW36" s="17" cm="1">
        <f t="array" aca="1" ref="AW36" ca="1">SUMPRODUCT((OFFSET($BD$3:$CI$3,MATCH($AJ36,$BC$4:$BC$35,0),0))*((IF($AV34=$AV36,$BD$3:$CI$3=$AJ34,0))+(IF($AV37=$AV36,$BD$3:$CI$3=$AJ37,0))+(IF($AV35=$AV36,$BD$3:$CI$3=$AJ35,0))))</f>
        <v>0</v>
      </c>
      <c r="AX36" s="17" cm="1">
        <f t="array" aca="1" ref="AX36" ca="1">SUMPRODUCT((OFFSET($CL$3:$DQ$3,MATCH($AJ36,$CK$4:$CK$35,0),0))*((IF($AV34=$AV36,$CL$3:$DQ$3=$AJ34,0))+(IF($AV37=$AV36,$CL$3:$DQ$3=$AJ37,0))+(IF($AV35=$AV36,$CL$3:$DQ$3=$AJ35,0))))</f>
        <v>0</v>
      </c>
      <c r="AY36" s="17" cm="1">
        <f t="array" aca="1" ref="AY36" ca="1">SUMPRODUCT((OFFSET($DT$3:$EY$3,MATCH($AJ36,$DS$4:$DS$35,0),0))*((IF($AV34=$AV36,$DT$3:$EY$3=$AJ34,0))+(IF($AV37=$AV36,$DT$3:$EY$3=$AJ37,0))+(IF($AV35=$AV36,$DT$3:$EY$3=$AJ35,0))))</f>
        <v>0</v>
      </c>
      <c r="AZ36" s="17">
        <f ca="1">(AW36/1000)+(AX36/10000)+(AY36/100000)+(ROW(AY35)/10000000)</f>
        <v>3.4999999999999999E-6</v>
      </c>
      <c r="BA36" s="17">
        <f ca="1">+AU36-AZ36</f>
        <v>1.1099965000000001</v>
      </c>
      <c r="BC36" s="21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FA36" s="72"/>
      <c r="FB36" s="72"/>
    </row>
    <row r="37" spans="1:158" s="17" customFormat="1" ht="30" customHeight="1" x14ac:dyDescent="0.25">
      <c r="A37" s="70"/>
      <c r="B37" s="5">
        <v>34</v>
      </c>
      <c r="C37" s="5" t="s">
        <v>20</v>
      </c>
      <c r="D37" s="28">
        <v>44894</v>
      </c>
      <c r="E37" s="5" t="s">
        <v>14</v>
      </c>
      <c r="F37" s="29">
        <v>0.91666666666666663</v>
      </c>
      <c r="G37" s="30">
        <f t="shared" si="0"/>
        <v>44894.458333333328</v>
      </c>
      <c r="H37" s="5" t="s">
        <v>48</v>
      </c>
      <c r="I37" s="67"/>
      <c r="J37" s="5" t="str">
        <f>IF(Table16[[#This Row],[SCORE]]="","",IF(O37=P37,"Draw",IF(O37&gt;P37,K37,L37)))</f>
        <v/>
      </c>
      <c r="K37" s="17" t="str">
        <f>IF(Table16[[#This Row],[TEAMS]]="","",LEFT(H37,FIND(" -",H37,1)-1))</f>
        <v>Iran</v>
      </c>
      <c r="L37" s="17" t="str">
        <f>IF(Table16[[#This Row],[TEAMS]]="","",MID(H37,FIND("-",H37,1)+2,LEN(H37)-FIND("-",H37,1)+2))</f>
        <v>USA</v>
      </c>
      <c r="M37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37" s="17" t="str">
        <f>IF(Table16[[#This Row],[Winner]]=Table16[[#This Row],[Team 1]],Table16[[#This Row],[Team 2]],IF(Table16[[#This Row],[Winner]]=Table16[[#This Row],[Team 2]],Table16[[#This Row],[Team 1]],""))</f>
        <v/>
      </c>
      <c r="O37" s="17" t="str">
        <f>IF(Table16[[#This Row],[SCORE]]="","",LEFT(I37,FIND(":",I37,1)-1)*1)</f>
        <v/>
      </c>
      <c r="P37" s="17" t="str">
        <f>IF(Table16[[#This Row],[SCORE]]="","",MID(I37,FIND(":",I37,1)+1,LEN(I37)-FIND(":",I37,1)+1)*1)</f>
        <v/>
      </c>
      <c r="Q37" s="17" t="str">
        <f>IF(OR(Table16[[#This Row],[Team 1 Goals]]="",Table16[[#This Row],[Team 2 Goals]]=""),"",Table16[[#This Row],[Team 1 Goals]]-Table16[[#This Row],[Team 2 Goals]])</f>
        <v/>
      </c>
      <c r="R37" s="17" t="str">
        <f>IF(OR(Table16[[#This Row],[Team 1 Goals]]="",Table16[[#This Row],[Team 2 Goals]]=""),"",Table16[[#This Row],[Team 2 Goals]]-Table16[[#This Row],[Team 1 Goals]])</f>
        <v/>
      </c>
      <c r="S37" s="17" t="str">
        <f>IF(Table16[[#This Row],[SCORE]]="","",IF(Table16[[#This Row],[WINNER / RESULT]]="Draw",1,IF(Table16[[#This Row],[WINNER / RESULT]]=Table16[[#This Row],[Team 1]],3,0)))</f>
        <v/>
      </c>
      <c r="T37" s="17" t="str">
        <f>IF(Table16[[#This Row],[SCORE]]="","",IF(Table16[[#This Row],[WINNER / RESULT]]="Draw",1,IF(Table16[[#This Row],[WINNER / RESULT]]=Table16[[#This Row],[Team 2]],3,0)))</f>
        <v/>
      </c>
      <c r="Z37" s="4" t="s">
        <v>121</v>
      </c>
      <c r="AA37" s="46">
        <v>2</v>
      </c>
      <c r="AB37" s="27" t="str">
        <f ca="1">IFERROR(INDEX(AJ:AJ,MATCH("2"&amp;Z37,AT:AT,0),1),"")</f>
        <v>Canada</v>
      </c>
      <c r="AC37" s="27" t="str">
        <f ca="1">IF(AB37="","",VLOOKUP(AB37,AJ:AO,2,FALSE)&amp;"-"&amp;VLOOKUP(AB37,AJ:AO,3,FALSE)&amp;"-"&amp;VLOOKUP(AB37,AJ:AO,4,FALSE))</f>
        <v>0-0-0</v>
      </c>
      <c r="AD37" s="27">
        <f ca="1">IF(AB37="","",VLOOKUP(AB37,AJ:AQ,8,FALSE))</f>
        <v>0</v>
      </c>
      <c r="AE37" s="47">
        <f ca="1">IF(AB37="","",VLOOKUP(AB37,AJ:AT,5,FALSE))</f>
        <v>0</v>
      </c>
      <c r="AI37" s="17" t="s">
        <v>122</v>
      </c>
      <c r="AJ37" s="17" t="s">
        <v>97</v>
      </c>
      <c r="AK37" s="17">
        <f>COUNTIF(Table16[Winner],AJ37)</f>
        <v>0</v>
      </c>
      <c r="AL37" s="17">
        <f>COUNTIFS(Table16[Team 2],AJ37,Table16[WINNER / RESULT],"Draw")+COUNTIFS(Table16[Team 1],AJ37,Table16[WINNER / RESULT],"Draw")</f>
        <v>0</v>
      </c>
      <c r="AM37" s="17">
        <f>COUNTIF(Table16[Loser],AJ37)</f>
        <v>0</v>
      </c>
      <c r="AN37" s="17">
        <f>AL37+(3*AK37)</f>
        <v>0</v>
      </c>
      <c r="AO37" s="17">
        <f>SUMIFS(Table16[Team 1 Goals],Table16[Team 1],AJ37)+SUMIFS(Table16[Team 2 Goals],Table16[Team 2],AJ37)</f>
        <v>0</v>
      </c>
      <c r="AP37" s="17">
        <f>SUMIFS(Table16[Team 2 Goals],Table16[Team 1],AJ37)+SUMIFS(Table16[Team 1 Goals],Table16[Team 2],AJ37)</f>
        <v>0</v>
      </c>
      <c r="AQ37" s="17">
        <f>AO37-AP37</f>
        <v>0</v>
      </c>
      <c r="AR37" s="17">
        <f ca="1">RANK(BA37,$BA$34:$BA$37,1)</f>
        <v>4</v>
      </c>
      <c r="AS37" s="17" t="str">
        <f t="shared" si="1"/>
        <v/>
      </c>
      <c r="AT37" s="17" t="str">
        <f ca="1">IF(AS37="",AR37&amp;AI37,AS37&amp;AI37)</f>
        <v>4G</v>
      </c>
      <c r="AU37" s="17">
        <f>RANK(AN37,AN34:AN37)+(RANK(AQ37,AQ34:AQ37)/10)+(RANK(AO37,AO34:AO37)/100)</f>
        <v>1.1100000000000001</v>
      </c>
      <c r="AV37" s="17">
        <f>RANK(AU37,$AU$34:$AU$37,1)</f>
        <v>1</v>
      </c>
      <c r="AW37" s="17" cm="1">
        <f t="array" aca="1" ref="AW37" ca="1">SUMPRODUCT((OFFSET($BD$3:$CI$3,MATCH($AJ37,$BC$4:$BC$35,0),0))*((IF($AV35=$AV37,$BD$3:$CI$3=$AJ35,0))+(IF($AV34=$AV37,$BD$3:$CI$3=$AJ34,0))+(IF($AV36=$AV37,$BD$3:$CI$3=$AJ36,0))))</f>
        <v>0</v>
      </c>
      <c r="AX37" s="17" cm="1">
        <f t="array" aca="1" ref="AX37" ca="1">SUMPRODUCT((OFFSET($CL$3:$DQ$3,MATCH($AJ37,$CK$4:$CK$35,0),0))*((IF($AV35=$AV37,$CL$3:$DQ$3=$AJ35,0))+(IF($AV34=$AV37,$CL$3:$DQ$3=$AJ34,0))+(IF($AV36=$AV37,$CL$3:$DQ$3=$AJ36,0))))</f>
        <v>0</v>
      </c>
      <c r="AY37" s="17" cm="1">
        <f t="array" aca="1" ref="AY37" ca="1">SUMPRODUCT((OFFSET($DT$3:$EY$3,MATCH($AJ37,$DS$4:$DS$35,0),0))*((IF($AV35=$AV37,$DT$3:$EY$3=$AJ35,0))+(IF($AV34=$AV37,$DT$3:$EY$3=$AJ34,0))+(IF($AV36=$AV37,$DT$3:$EY$3=$AJ36,0))))</f>
        <v>0</v>
      </c>
      <c r="AZ37" s="17">
        <f ca="1">(AW37/1000)+(AX37/10000)+(AY37/100000)+(ROW(AY34)/10000000)</f>
        <v>3.4000000000000001E-6</v>
      </c>
      <c r="BA37" s="17">
        <f ca="1">+AU37-AZ37</f>
        <v>1.1099966000000001</v>
      </c>
      <c r="BC37" s="21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FA37" s="72"/>
      <c r="FB37" s="72"/>
    </row>
    <row r="38" spans="1:158" s="17" customFormat="1" ht="30" customHeight="1" x14ac:dyDescent="0.25">
      <c r="A38" s="70"/>
      <c r="B38" s="5">
        <v>35</v>
      </c>
      <c r="C38" s="5" t="s">
        <v>1</v>
      </c>
      <c r="D38" s="28">
        <v>44894</v>
      </c>
      <c r="E38" s="5" t="s">
        <v>13</v>
      </c>
      <c r="F38" s="29">
        <v>0.75</v>
      </c>
      <c r="G38" s="30">
        <f t="shared" si="0"/>
        <v>44894.291666666664</v>
      </c>
      <c r="H38" s="5" t="s">
        <v>47</v>
      </c>
      <c r="I38" s="67"/>
      <c r="J38" s="5" t="str">
        <f>IF(Table16[[#This Row],[SCORE]]="","",IF(O38=P38,"Draw",IF(O38&gt;P38,K38,L38)))</f>
        <v/>
      </c>
      <c r="K38" s="17" t="str">
        <f>IF(Table16[[#This Row],[TEAMS]]="","",LEFT(H38,FIND(" -",H38,1)-1))</f>
        <v>Ecuador</v>
      </c>
      <c r="L38" s="17" t="str">
        <f>IF(Table16[[#This Row],[TEAMS]]="","",MID(H38,FIND("-",H38,1)+2,LEN(H38)-FIND("-",H38,1)+2))</f>
        <v>Senegal</v>
      </c>
      <c r="M38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38" s="17" t="str">
        <f>IF(Table16[[#This Row],[Winner]]=Table16[[#This Row],[Team 1]],Table16[[#This Row],[Team 2]],IF(Table16[[#This Row],[Winner]]=Table16[[#This Row],[Team 2]],Table16[[#This Row],[Team 1]],""))</f>
        <v/>
      </c>
      <c r="O38" s="17" t="str">
        <f>IF(Table16[[#This Row],[SCORE]]="","",LEFT(I38,FIND(":",I38,1)-1)*1)</f>
        <v/>
      </c>
      <c r="P38" s="17" t="str">
        <f>IF(Table16[[#This Row],[SCORE]]="","",MID(I38,FIND(":",I38,1)+1,LEN(I38)-FIND(":",I38,1)+1)*1)</f>
        <v/>
      </c>
      <c r="Q38" s="17" t="str">
        <f>IF(OR(Table16[[#This Row],[Team 1 Goals]]="",Table16[[#This Row],[Team 2 Goals]]=""),"",Table16[[#This Row],[Team 1 Goals]]-Table16[[#This Row],[Team 2 Goals]])</f>
        <v/>
      </c>
      <c r="R38" s="17" t="str">
        <f>IF(OR(Table16[[#This Row],[Team 1 Goals]]="",Table16[[#This Row],[Team 2 Goals]]=""),"",Table16[[#This Row],[Team 2 Goals]]-Table16[[#This Row],[Team 1 Goals]])</f>
        <v/>
      </c>
      <c r="S38" s="17" t="str">
        <f>IF(Table16[[#This Row],[SCORE]]="","",IF(Table16[[#This Row],[WINNER / RESULT]]="Draw",1,IF(Table16[[#This Row],[WINNER / RESULT]]=Table16[[#This Row],[Team 1]],3,0)))</f>
        <v/>
      </c>
      <c r="T38" s="17" t="str">
        <f>IF(Table16[[#This Row],[SCORE]]="","",IF(Table16[[#This Row],[WINNER / RESULT]]="Draw",1,IF(Table16[[#This Row],[WINNER / RESULT]]=Table16[[#This Row],[Team 2]],3,0)))</f>
        <v/>
      </c>
      <c r="Z38" s="4" t="s">
        <v>121</v>
      </c>
      <c r="AA38" s="48">
        <v>3</v>
      </c>
      <c r="AB38" s="49" t="str">
        <f ca="1">IFERROR(INDEX(AJ:AJ,MATCH("3"&amp;Z38,AT:AT,0),1),"")</f>
        <v>Croatia</v>
      </c>
      <c r="AC38" s="49" t="str">
        <f ca="1">IF(AB38="","",VLOOKUP(AB38,AJ:AO,2,FALSE)&amp;"-"&amp;VLOOKUP(AB38,AJ:AO,3,FALSE)&amp;"-"&amp;VLOOKUP(AB38,AJ:AO,4,FALSE))</f>
        <v>0-0-0</v>
      </c>
      <c r="AD38" s="49">
        <f ca="1">IF(AB38="","",VLOOKUP(AB38,AJ:AQ,8,FALSE))</f>
        <v>0</v>
      </c>
      <c r="AE38" s="50">
        <f ca="1">IF(AB38="","",VLOOKUP(AB38,AJ:AT,5,FALSE))</f>
        <v>0</v>
      </c>
      <c r="AS38" s="17" t="str">
        <f t="shared" si="1"/>
        <v/>
      </c>
      <c r="BC38" s="21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FA38" s="72"/>
      <c r="FB38" s="72"/>
    </row>
    <row r="39" spans="1:158" s="17" customFormat="1" ht="30" customHeight="1" thickBot="1" x14ac:dyDescent="0.3">
      <c r="A39" s="70"/>
      <c r="B39" s="5">
        <v>36</v>
      </c>
      <c r="C39" s="5" t="s">
        <v>1</v>
      </c>
      <c r="D39" s="28">
        <v>44894</v>
      </c>
      <c r="E39" s="5" t="s">
        <v>12</v>
      </c>
      <c r="F39" s="29">
        <v>0.75</v>
      </c>
      <c r="G39" s="30">
        <f t="shared" si="0"/>
        <v>44894.291666666664</v>
      </c>
      <c r="H39" s="5" t="s">
        <v>46</v>
      </c>
      <c r="I39" s="67"/>
      <c r="J39" s="5" t="str">
        <f>IF(Table16[[#This Row],[SCORE]]="","",IF(O39=P39,"Draw",IF(O39&gt;P39,K39,L39)))</f>
        <v/>
      </c>
      <c r="K39" s="17" t="str">
        <f>IF(Table16[[#This Row],[TEAMS]]="","",LEFT(H39,FIND(" -",H39,1)-1))</f>
        <v>Netherlands</v>
      </c>
      <c r="L39" s="17" t="str">
        <f>IF(Table16[[#This Row],[TEAMS]]="","",MID(H39,FIND("-",H39,1)+2,LEN(H39)-FIND("-",H39,1)+2))</f>
        <v>Qatar</v>
      </c>
      <c r="M39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39" s="17" t="str">
        <f>IF(Table16[[#This Row],[Winner]]=Table16[[#This Row],[Team 1]],Table16[[#This Row],[Team 2]],IF(Table16[[#This Row],[Winner]]=Table16[[#This Row],[Team 2]],Table16[[#This Row],[Team 1]],""))</f>
        <v/>
      </c>
      <c r="O39" s="17" t="str">
        <f>IF(Table16[[#This Row],[SCORE]]="","",LEFT(I39,FIND(":",I39,1)-1)*1)</f>
        <v/>
      </c>
      <c r="P39" s="17" t="str">
        <f>IF(Table16[[#This Row],[SCORE]]="","",MID(I39,FIND(":",I39,1)+1,LEN(I39)-FIND(":",I39,1)+1)*1)</f>
        <v/>
      </c>
      <c r="Q39" s="17" t="str">
        <f>IF(OR(Table16[[#This Row],[Team 1 Goals]]="",Table16[[#This Row],[Team 2 Goals]]=""),"",Table16[[#This Row],[Team 1 Goals]]-Table16[[#This Row],[Team 2 Goals]])</f>
        <v/>
      </c>
      <c r="R39" s="17" t="str">
        <f>IF(OR(Table16[[#This Row],[Team 1 Goals]]="",Table16[[#This Row],[Team 2 Goals]]=""),"",Table16[[#This Row],[Team 2 Goals]]-Table16[[#This Row],[Team 1 Goals]])</f>
        <v/>
      </c>
      <c r="S39" s="17" t="str">
        <f>IF(Table16[[#This Row],[SCORE]]="","",IF(Table16[[#This Row],[WINNER / RESULT]]="Draw",1,IF(Table16[[#This Row],[WINNER / RESULT]]=Table16[[#This Row],[Team 1]],3,0)))</f>
        <v/>
      </c>
      <c r="T39" s="17" t="str">
        <f>IF(Table16[[#This Row],[SCORE]]="","",IF(Table16[[#This Row],[WINNER / RESULT]]="Draw",1,IF(Table16[[#This Row],[WINNER / RESULT]]=Table16[[#This Row],[Team 2]],3,0)))</f>
        <v/>
      </c>
      <c r="Z39" s="4" t="s">
        <v>121</v>
      </c>
      <c r="AA39" s="51">
        <v>4</v>
      </c>
      <c r="AB39" s="52" t="str">
        <f ca="1">IFERROR(INDEX(AJ:AJ,MATCH("4"&amp;Z39,AT:AT,0),1),"")</f>
        <v>Morocco</v>
      </c>
      <c r="AC39" s="52" t="str">
        <f ca="1">IF(AB39="","",VLOOKUP(AB39,AJ:AO,2,FALSE)&amp;"-"&amp;VLOOKUP(AB39,AJ:AO,3,FALSE)&amp;"-"&amp;VLOOKUP(AB39,AJ:AO,4,FALSE))</f>
        <v>0-0-0</v>
      </c>
      <c r="AD39" s="52">
        <f ca="1">IF(AB39="","",VLOOKUP(AB39,AJ:AQ,8,FALSE))</f>
        <v>0</v>
      </c>
      <c r="AE39" s="53">
        <f ca="1">IF(AB39="","",VLOOKUP(AB39,AJ:AT,5,FALSE))</f>
        <v>0</v>
      </c>
      <c r="AI39" s="17" t="s">
        <v>72</v>
      </c>
      <c r="AJ39" s="17" t="s">
        <v>110</v>
      </c>
      <c r="AK39" s="17">
        <f>COUNTIF(Table16[Winner],AJ39)</f>
        <v>0</v>
      </c>
      <c r="AL39" s="17">
        <f>COUNTIFS(Table16[Team 2],AJ39,Table16[WINNER / RESULT],"Draw")+COUNTIFS(Table16[Team 1],AJ39,Table16[WINNER / RESULT],"Draw")</f>
        <v>0</v>
      </c>
      <c r="AM39" s="17">
        <f>COUNTIF(Table16[Loser],AJ39)</f>
        <v>0</v>
      </c>
      <c r="AN39" s="17">
        <f>AL39+(3*AK39)</f>
        <v>0</v>
      </c>
      <c r="AO39" s="17">
        <f>SUMIFS(Table16[Team 1 Goals],Table16[Team 1],AJ39)+SUMIFS(Table16[Team 2 Goals],Table16[Team 2],AJ39)</f>
        <v>0</v>
      </c>
      <c r="AP39" s="17">
        <f>SUMIFS(Table16[Team 2 Goals],Table16[Team 1],AJ39)+SUMIFS(Table16[Team 1 Goals],Table16[Team 2],AJ39)</f>
        <v>0</v>
      </c>
      <c r="AQ39" s="17">
        <f>AO39-AP39</f>
        <v>0</v>
      </c>
      <c r="AR39" s="17">
        <f ca="1">RANK(BA39,$BA$39:$BA$42,1)</f>
        <v>1</v>
      </c>
      <c r="AS39" s="17" t="str">
        <f t="shared" si="1"/>
        <v/>
      </c>
      <c r="AT39" s="17" t="str">
        <f ca="1">IF(AS39="",AR39&amp;AI39,AS39&amp;AI39)</f>
        <v>1H</v>
      </c>
      <c r="AU39" s="17">
        <f>RANK(AN39,AN39:AN42)+(RANK(AQ39,AQ39:AQ42)/10)+(RANK(AO39,AO39:AO42)/100)</f>
        <v>1.1100000000000001</v>
      </c>
      <c r="AV39" s="17">
        <f>RANK(AU39,$AU$39:$AU$42,1)</f>
        <v>1</v>
      </c>
      <c r="AW39" s="17" cm="1">
        <f t="array" aca="1" ref="AW39" ca="1">SUMPRODUCT((OFFSET($BD$3:$CI$3,MATCH($AJ39,$BC$4:$BC$35,0),0))*((IF($AV41=$AV39,$BD$3:$CI$3=$AJ41,0))+(IF($AV42=$AV39,$BD$3:$CI$3=$AJ42,0))+(IF($AV40=$AV39,$BD$3:$CI$3=$AJ40,0))))</f>
        <v>0</v>
      </c>
      <c r="AX39" s="17" cm="1">
        <f t="array" aca="1" ref="AX39" ca="1">SUMPRODUCT((OFFSET($CL$3:$DQ$3,MATCH($AJ39,$CK$4:$CK$35,0),0))*((IF($AV41=$AV39,$CL$3:$DQ$3=$AJ41,0))+(IF($AV42=$AV39,$CL$3:$DQ$3=$AJ42,0))+(IF($AV40=$AV39,$CL$3:$DQ$3=$AJ40,0))))</f>
        <v>0</v>
      </c>
      <c r="AY39" s="17" cm="1">
        <f t="array" aca="1" ref="AY39" ca="1">SUMPRODUCT((OFFSET($DT$3:$EY$3,MATCH($AJ39,$DS$4:$DS$35,0),0))*((IF($AV41=$AV39,$DT$3:$EY$3=$AJ41,0))+(IF($AV42=$AV39,$DT$3:$EY$3=$AJ42,0))+(IF($AV40=$AV39,$DT$3:$EY$3=$AJ40,0))))</f>
        <v>0</v>
      </c>
      <c r="AZ39" s="17">
        <f ca="1">(AW39/1000)+(AX39/10000)+(AY39/100000)+(ROW(AY42)/10000000)</f>
        <v>4.1999999999999996E-6</v>
      </c>
      <c r="BA39" s="17">
        <f ca="1">+AU39-AZ39</f>
        <v>1.1099958000000001</v>
      </c>
      <c r="BC39" s="21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FA39" s="72"/>
      <c r="FB39" s="72"/>
    </row>
    <row r="40" spans="1:158" s="17" customFormat="1" ht="30" customHeight="1" thickBot="1" x14ac:dyDescent="0.3">
      <c r="A40" s="70"/>
      <c r="B40" s="5">
        <v>37</v>
      </c>
      <c r="C40" s="5" t="s">
        <v>22</v>
      </c>
      <c r="D40" s="28">
        <v>44895</v>
      </c>
      <c r="E40" s="5" t="s">
        <v>18</v>
      </c>
      <c r="F40" s="29">
        <v>0.75</v>
      </c>
      <c r="G40" s="30">
        <f t="shared" si="0"/>
        <v>44895.291666666664</v>
      </c>
      <c r="H40" s="5" t="s">
        <v>53</v>
      </c>
      <c r="I40" s="67"/>
      <c r="J40" s="5" t="str">
        <f>IF(Table16[[#This Row],[SCORE]]="","",IF(O40=P40,"Draw",IF(O40&gt;P40,K40,L40)))</f>
        <v/>
      </c>
      <c r="K40" s="17" t="str">
        <f>IF(Table16[[#This Row],[TEAMS]]="","",LEFT(H40,FIND(" -",H40,1)-1))</f>
        <v>Australia</v>
      </c>
      <c r="L40" s="17" t="str">
        <f>IF(Table16[[#This Row],[TEAMS]]="","",MID(H40,FIND("-",H40,1)+2,LEN(H40)-FIND("-",H40,1)+2))</f>
        <v>Denmark</v>
      </c>
      <c r="M40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40" s="17" t="str">
        <f>IF(Table16[[#This Row],[Winner]]=Table16[[#This Row],[Team 1]],Table16[[#This Row],[Team 2]],IF(Table16[[#This Row],[Winner]]=Table16[[#This Row],[Team 2]],Table16[[#This Row],[Team 1]],""))</f>
        <v/>
      </c>
      <c r="O40" s="17" t="str">
        <f>IF(Table16[[#This Row],[SCORE]]="","",LEFT(I40,FIND(":",I40,1)-1)*1)</f>
        <v/>
      </c>
      <c r="P40" s="17" t="str">
        <f>IF(Table16[[#This Row],[SCORE]]="","",MID(I40,FIND(":",I40,1)+1,LEN(I40)-FIND(":",I40,1)+1)*1)</f>
        <v/>
      </c>
      <c r="Q40" s="17" t="str">
        <f>IF(OR(Table16[[#This Row],[Team 1 Goals]]="",Table16[[#This Row],[Team 2 Goals]]=""),"",Table16[[#This Row],[Team 1 Goals]]-Table16[[#This Row],[Team 2 Goals]])</f>
        <v/>
      </c>
      <c r="R40" s="17" t="str">
        <f>IF(OR(Table16[[#This Row],[Team 1 Goals]]="",Table16[[#This Row],[Team 2 Goals]]=""),"",Table16[[#This Row],[Team 2 Goals]]-Table16[[#This Row],[Team 1 Goals]])</f>
        <v/>
      </c>
      <c r="S40" s="17" t="str">
        <f>IF(Table16[[#This Row],[SCORE]]="","",IF(Table16[[#This Row],[WINNER / RESULT]]="Draw",1,IF(Table16[[#This Row],[WINNER / RESULT]]=Table16[[#This Row],[Team 1]],3,0)))</f>
        <v/>
      </c>
      <c r="T40" s="17" t="str">
        <f>IF(Table16[[#This Row],[SCORE]]="","",IF(Table16[[#This Row],[WINNER / RESULT]]="Draw",1,IF(Table16[[#This Row],[WINNER / RESULT]]=Table16[[#This Row],[Team 2]],3,0)))</f>
        <v/>
      </c>
      <c r="Z40" s="4"/>
      <c r="AI40" s="17" t="s">
        <v>72</v>
      </c>
      <c r="AJ40" s="17" t="s">
        <v>123</v>
      </c>
      <c r="AK40" s="17">
        <f>COUNTIF(Table16[Winner],AJ40)</f>
        <v>0</v>
      </c>
      <c r="AL40" s="17">
        <f>COUNTIFS(Table16[Team 2],AJ40,Table16[WINNER / RESULT],"Draw")+COUNTIFS(Table16[Team 1],AJ40,Table16[WINNER / RESULT],"Draw")</f>
        <v>0</v>
      </c>
      <c r="AM40" s="17">
        <f>COUNTIF(Table16[Loser],AJ40)</f>
        <v>0</v>
      </c>
      <c r="AN40" s="17">
        <f>AL40+(3*AK40)</f>
        <v>0</v>
      </c>
      <c r="AO40" s="17">
        <f>SUMIFS(Table16[Team 1 Goals],Table16[Team 1],AJ40)+SUMIFS(Table16[Team 2 Goals],Table16[Team 2],AJ40)</f>
        <v>0</v>
      </c>
      <c r="AP40" s="17">
        <f>SUMIFS(Table16[Team 2 Goals],Table16[Team 1],AJ40)+SUMIFS(Table16[Team 1 Goals],Table16[Team 2],AJ40)</f>
        <v>0</v>
      </c>
      <c r="AQ40" s="17">
        <f>AO40-AP40</f>
        <v>0</v>
      </c>
      <c r="AR40" s="17">
        <f ca="1">RANK(BA40,$BA$39:$BA$42,1)</f>
        <v>2</v>
      </c>
      <c r="AS40" s="17" t="str">
        <f t="shared" si="1"/>
        <v/>
      </c>
      <c r="AT40" s="17" t="str">
        <f ca="1">IF(AS40="",AR40&amp;AI40,AS40&amp;AI40)</f>
        <v>2H</v>
      </c>
      <c r="AU40" s="17">
        <f>RANK(AN40,AN39:AN42)+(RANK(AQ40,AQ39:AQ42)/10)+(RANK(AO40,AO39:AO42)/100)</f>
        <v>1.1100000000000001</v>
      </c>
      <c r="AV40" s="17">
        <f>RANK(AU40,$AU$39:$AU$42,1)</f>
        <v>1</v>
      </c>
      <c r="AW40" s="17" cm="1">
        <f t="array" aca="1" ref="AW40" ca="1">SUMPRODUCT((OFFSET($BD$3:$CI$3,MATCH($AJ40,$BC$4:$BC$35,0),0))*((IF($AV41=$AV40,$BD$3:$CI$3=$AJ41,0))+(IF($AV42=$AV40,$BD$3:$CI$3=$AJ42,0))+(IF($AV39=$AV40,$BD$3:$CI$3=$AJ39,0))))</f>
        <v>0</v>
      </c>
      <c r="AX40" s="17" cm="1">
        <f t="array" aca="1" ref="AX40" ca="1">SUMPRODUCT((OFFSET($CL$3:$DQ$3,MATCH($AJ40,$CK$4:$CK$35,0),0))*((IF($AV41=$AV40,$CL$3:$DQ$3=$AJ41,0))+(IF($AV42=$AV40,$CL$3:$DQ$3=$AJ42,0))+(IF($AV39=$AV40,$CL$3:$DQ$3=$AJ39,0))))</f>
        <v>0</v>
      </c>
      <c r="AY40" s="17" cm="1">
        <f t="array" aca="1" ref="AY40" ca="1">SUMPRODUCT((OFFSET($DT$3:$EY$3,MATCH($AJ40,$DS$4:$DS$35,0),0))*((IF($AV41=$AV40,$DT$3:$EY$3=$AJ41,0))+(IF($AV42=$AV40,$DT$3:$EY$3=$AJ42,0))+(IF($AV39=$AV40,$DT$3:$EY$3=$AJ39,0))))</f>
        <v>0</v>
      </c>
      <c r="AZ40" s="17">
        <f ca="1">(AW40/1000)+(AX40/10000)+(AY40/100000)+(ROW(AY41)/10000000)</f>
        <v>4.0999999999999997E-6</v>
      </c>
      <c r="BA40" s="17">
        <f ca="1">+AU40-AZ40</f>
        <v>1.1099959000000001</v>
      </c>
      <c r="BC40" s="21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FA40" s="72"/>
      <c r="FB40" s="72"/>
    </row>
    <row r="41" spans="1:158" s="17" customFormat="1" ht="30" customHeight="1" thickBot="1" x14ac:dyDescent="0.3">
      <c r="A41" s="70"/>
      <c r="B41" s="5">
        <v>38</v>
      </c>
      <c r="C41" s="5" t="s">
        <v>22</v>
      </c>
      <c r="D41" s="28">
        <v>44895</v>
      </c>
      <c r="E41" s="5" t="s">
        <v>17</v>
      </c>
      <c r="F41" s="29">
        <v>0.75</v>
      </c>
      <c r="G41" s="30">
        <f t="shared" si="0"/>
        <v>44895.291666666664</v>
      </c>
      <c r="H41" s="5" t="s">
        <v>52</v>
      </c>
      <c r="I41" s="67"/>
      <c r="J41" s="5" t="str">
        <f>IF(Table16[[#This Row],[SCORE]]="","",IF(O41=P41,"Draw",IF(O41&gt;P41,K41,L41)))</f>
        <v/>
      </c>
      <c r="K41" s="17" t="str">
        <f>IF(Table16[[#This Row],[TEAMS]]="","",LEFT(H41,FIND(" -",H41,1)-1))</f>
        <v>Tunisia</v>
      </c>
      <c r="L41" s="17" t="str">
        <f>IF(Table16[[#This Row],[TEAMS]]="","",MID(H41,FIND("-",H41,1)+2,LEN(H41)-FIND("-",H41,1)+2))</f>
        <v>France</v>
      </c>
      <c r="M41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41" s="17" t="str">
        <f>IF(Table16[[#This Row],[Winner]]=Table16[[#This Row],[Team 1]],Table16[[#This Row],[Team 2]],IF(Table16[[#This Row],[Winner]]=Table16[[#This Row],[Team 2]],Table16[[#This Row],[Team 1]],""))</f>
        <v/>
      </c>
      <c r="O41" s="17" t="str">
        <f>IF(Table16[[#This Row],[SCORE]]="","",LEFT(I41,FIND(":",I41,1)-1)*1)</f>
        <v/>
      </c>
      <c r="P41" s="17" t="str">
        <f>IF(Table16[[#This Row],[SCORE]]="","",MID(I41,FIND(":",I41,1)+1,LEN(I41)-FIND(":",I41,1)+1)*1)</f>
        <v/>
      </c>
      <c r="Q41" s="17" t="str">
        <f>IF(OR(Table16[[#This Row],[Team 1 Goals]]="",Table16[[#This Row],[Team 2 Goals]]=""),"",Table16[[#This Row],[Team 1 Goals]]-Table16[[#This Row],[Team 2 Goals]])</f>
        <v/>
      </c>
      <c r="R41" s="17" t="str">
        <f>IF(OR(Table16[[#This Row],[Team 1 Goals]]="",Table16[[#This Row],[Team 2 Goals]]=""),"",Table16[[#This Row],[Team 2 Goals]]-Table16[[#This Row],[Team 1 Goals]])</f>
        <v/>
      </c>
      <c r="S41" s="17" t="str">
        <f>IF(Table16[[#This Row],[SCORE]]="","",IF(Table16[[#This Row],[WINNER / RESULT]]="Draw",1,IF(Table16[[#This Row],[WINNER / RESULT]]=Table16[[#This Row],[Team 1]],3,0)))</f>
        <v/>
      </c>
      <c r="T41" s="17" t="str">
        <f>IF(Table16[[#This Row],[SCORE]]="","",IF(Table16[[#This Row],[WINNER / RESULT]]="Draw",1,IF(Table16[[#This Row],[WINNER / RESULT]]=Table16[[#This Row],[Team 2]],3,0)))</f>
        <v/>
      </c>
      <c r="Z41" s="3"/>
      <c r="AA41" s="76" t="s">
        <v>140</v>
      </c>
      <c r="AB41" s="77"/>
      <c r="AC41" s="38" t="s">
        <v>127</v>
      </c>
      <c r="AD41" s="41" t="s">
        <v>142</v>
      </c>
      <c r="AE41" s="42" t="s">
        <v>69</v>
      </c>
      <c r="AI41" s="17" t="s">
        <v>72</v>
      </c>
      <c r="AJ41" s="17" t="s">
        <v>95</v>
      </c>
      <c r="AK41" s="17">
        <f>COUNTIF(Table16[Winner],AJ41)</f>
        <v>0</v>
      </c>
      <c r="AL41" s="17">
        <f>COUNTIFS(Table16[Team 2],AJ41,Table16[WINNER / RESULT],"Draw")+COUNTIFS(Table16[Team 1],AJ41,Table16[WINNER / RESULT],"Draw")</f>
        <v>0</v>
      </c>
      <c r="AM41" s="17">
        <f>COUNTIF(Table16[Loser],AJ41)</f>
        <v>0</v>
      </c>
      <c r="AN41" s="17">
        <f>AL41+(3*AK41)</f>
        <v>0</v>
      </c>
      <c r="AO41" s="17">
        <f>SUMIFS(Table16[Team 1 Goals],Table16[Team 1],AJ41)+SUMIFS(Table16[Team 2 Goals],Table16[Team 2],AJ41)</f>
        <v>0</v>
      </c>
      <c r="AP41" s="17">
        <f>SUMIFS(Table16[Team 2 Goals],Table16[Team 1],AJ41)+SUMIFS(Table16[Team 1 Goals],Table16[Team 2],AJ41)</f>
        <v>0</v>
      </c>
      <c r="AQ41" s="17">
        <f>AO41-AP41</f>
        <v>0</v>
      </c>
      <c r="AR41" s="17">
        <f ca="1">RANK(BA41,$BA$39:$BA$42,1)</f>
        <v>3</v>
      </c>
      <c r="AS41" s="17" t="str">
        <f t="shared" si="1"/>
        <v/>
      </c>
      <c r="AT41" s="17" t="str">
        <f ca="1">IF(AS41="",AR41&amp;AI41,AS41&amp;AI41)</f>
        <v>3H</v>
      </c>
      <c r="AU41" s="17">
        <f>RANK(AN41,AN39:AN42)+(RANK(AQ41,AQ39:AQ42)/10)+(RANK(AO41,AO39:AO42)/100)</f>
        <v>1.1100000000000001</v>
      </c>
      <c r="AV41" s="17">
        <f>RANK(AU41,$AU$39:$AU$42,1)</f>
        <v>1</v>
      </c>
      <c r="AW41" s="17" cm="1">
        <f t="array" aca="1" ref="AW41" ca="1">SUMPRODUCT((OFFSET($BD$3:$CI$3,MATCH($AJ41,$BC$4:$BC$35,0),0))*((IF($AV39=$AV41,$BD$3:$CI$3=$AJ39,0))+(IF($AV42=$AV41,$BD$3:$CI$3=$AJ42,0))+(IF($AV40=$AV41,$BD$3:$CI$3=$AJ40,0))))</f>
        <v>0</v>
      </c>
      <c r="AX41" s="17" cm="1">
        <f t="array" aca="1" ref="AX41" ca="1">SUMPRODUCT((OFFSET($CL$3:$DQ$3,MATCH($AJ41,$CK$4:$CK$35,0),0))*((IF($AV39=$AV41,$CL$3:$DQ$3=$AJ39,0))+(IF($AV42=$AV41,$CL$3:$DQ$3=$AJ42,0))+(IF($AV40=$AV41,$CL$3:$DQ$3=$AJ40,0))))</f>
        <v>0</v>
      </c>
      <c r="AY41" s="17" cm="1">
        <f t="array" aca="1" ref="AY41" ca="1">SUMPRODUCT((OFFSET($DT$3:$EY$3,MATCH($AJ41,$DS$4:$DS$35,0),0))*((IF($AV39=$AV41,$DT$3:$EY$3=$AJ39,0))+(IF($AV42=$AV41,$DT$3:$EY$3=$AJ42,0))+(IF($AV40=$AV41,$DT$3:$EY$3=$AJ40,0))))</f>
        <v>0</v>
      </c>
      <c r="AZ41" s="17">
        <f ca="1">(AW41/1000)+(AX41/10000)+(AY41/100000)+(ROW(AY40)/10000000)</f>
        <v>3.9999999999999998E-6</v>
      </c>
      <c r="BA41" s="17">
        <f ca="1">+AU41-AZ41</f>
        <v>1.1099960000000002</v>
      </c>
      <c r="BC41" s="21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FA41" s="72"/>
      <c r="FB41" s="72"/>
    </row>
    <row r="42" spans="1:158" s="17" customFormat="1" ht="30" customHeight="1" x14ac:dyDescent="0.25">
      <c r="A42" s="70"/>
      <c r="B42" s="5">
        <v>39</v>
      </c>
      <c r="C42" s="5" t="s">
        <v>21</v>
      </c>
      <c r="D42" s="28">
        <v>44895</v>
      </c>
      <c r="E42" s="5" t="s">
        <v>9</v>
      </c>
      <c r="F42" s="29">
        <v>0.91666666666666663</v>
      </c>
      <c r="G42" s="30">
        <f t="shared" si="0"/>
        <v>44895.458333333328</v>
      </c>
      <c r="H42" s="5" t="s">
        <v>51</v>
      </c>
      <c r="I42" s="67"/>
      <c r="J42" s="5" t="str">
        <f>IF(Table16[[#This Row],[SCORE]]="","",IF(O42=P42,"Draw",IF(O42&gt;P42,K42,L42)))</f>
        <v/>
      </c>
      <c r="K42" s="17" t="str">
        <f>IF(Table16[[#This Row],[TEAMS]]="","",LEFT(H42,FIND(" -",H42,1)-1))</f>
        <v>Poland</v>
      </c>
      <c r="L42" s="17" t="str">
        <f>IF(Table16[[#This Row],[TEAMS]]="","",MID(H42,FIND("-",H42,1)+2,LEN(H42)-FIND("-",H42,1)+2))</f>
        <v>Argentina</v>
      </c>
      <c r="M42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42" s="17" t="str">
        <f>IF(Table16[[#This Row],[Winner]]=Table16[[#This Row],[Team 1]],Table16[[#This Row],[Team 2]],IF(Table16[[#This Row],[Winner]]=Table16[[#This Row],[Team 2]],Table16[[#This Row],[Team 1]],""))</f>
        <v/>
      </c>
      <c r="O42" s="17" t="str">
        <f>IF(Table16[[#This Row],[SCORE]]="","",LEFT(I42,FIND(":",I42,1)-1)*1)</f>
        <v/>
      </c>
      <c r="P42" s="17" t="str">
        <f>IF(Table16[[#This Row],[SCORE]]="","",MID(I42,FIND(":",I42,1)+1,LEN(I42)-FIND(":",I42,1)+1)*1)</f>
        <v/>
      </c>
      <c r="Q42" s="17" t="str">
        <f>IF(OR(Table16[[#This Row],[Team 1 Goals]]="",Table16[[#This Row],[Team 2 Goals]]=""),"",Table16[[#This Row],[Team 1 Goals]]-Table16[[#This Row],[Team 2 Goals]])</f>
        <v/>
      </c>
      <c r="R42" s="17" t="str">
        <f>IF(OR(Table16[[#This Row],[Team 1 Goals]]="",Table16[[#This Row],[Team 2 Goals]]=""),"",Table16[[#This Row],[Team 2 Goals]]-Table16[[#This Row],[Team 1 Goals]])</f>
        <v/>
      </c>
      <c r="S42" s="17" t="str">
        <f>IF(Table16[[#This Row],[SCORE]]="","",IF(Table16[[#This Row],[WINNER / RESULT]]="Draw",1,IF(Table16[[#This Row],[WINNER / RESULT]]=Table16[[#This Row],[Team 1]],3,0)))</f>
        <v/>
      </c>
      <c r="T42" s="17" t="str">
        <f>IF(Table16[[#This Row],[SCORE]]="","",IF(Table16[[#This Row],[WINNER / RESULT]]="Draw",1,IF(Table16[[#This Row],[WINNER / RESULT]]=Table16[[#This Row],[Team 2]],3,0)))</f>
        <v/>
      </c>
      <c r="Z42" s="4" t="s">
        <v>122</v>
      </c>
      <c r="AA42" s="43">
        <v>1</v>
      </c>
      <c r="AB42" s="44" t="str">
        <f ca="1">IFERROR(INDEX(AJ:AJ,MATCH("1"&amp;Z42,AT:AT,0),1),"")</f>
        <v>Brazil</v>
      </c>
      <c r="AC42" s="44" t="str">
        <f ca="1">IF(AB42="","",VLOOKUP(AB42,AJ:AO,2,FALSE)&amp;"-"&amp;VLOOKUP(AB42,AJ:AO,3,FALSE)&amp;"-"&amp;VLOOKUP(AB42,AJ:AO,4,FALSE))</f>
        <v>0-0-0</v>
      </c>
      <c r="AD42" s="44">
        <f ca="1">IF(AB42="","",VLOOKUP(AB42,AJ:AQ,8,FALSE))</f>
        <v>0</v>
      </c>
      <c r="AE42" s="45">
        <f ca="1">IF(AB42="","",VLOOKUP(AB42,AJ:AT,5,FALSE))</f>
        <v>0</v>
      </c>
      <c r="AI42" s="17" t="s">
        <v>72</v>
      </c>
      <c r="AJ42" s="17" t="s">
        <v>96</v>
      </c>
      <c r="AK42" s="17">
        <f>COUNTIF(Table16[Winner],AJ42)</f>
        <v>0</v>
      </c>
      <c r="AL42" s="17">
        <f>COUNTIFS(Table16[Team 2],AJ42,Table16[WINNER / RESULT],"Draw")+COUNTIFS(Table16[Team 1],AJ42,Table16[WINNER / RESULT],"Draw")</f>
        <v>0</v>
      </c>
      <c r="AM42" s="17">
        <f>COUNTIF(Table16[Loser],AJ42)</f>
        <v>0</v>
      </c>
      <c r="AN42" s="17">
        <f>AL42+(3*AK42)</f>
        <v>0</v>
      </c>
      <c r="AO42" s="17">
        <f>SUMIFS(Table16[Team 1 Goals],Table16[Team 1],AJ42)+SUMIFS(Table16[Team 2 Goals],Table16[Team 2],AJ42)</f>
        <v>0</v>
      </c>
      <c r="AP42" s="17">
        <f>SUMIFS(Table16[Team 2 Goals],Table16[Team 1],AJ42)+SUMIFS(Table16[Team 1 Goals],Table16[Team 2],AJ42)</f>
        <v>0</v>
      </c>
      <c r="AQ42" s="17">
        <f>AO42-AP42</f>
        <v>0</v>
      </c>
      <c r="AR42" s="17">
        <f ca="1">RANK(BA42,$BA$39:$BA$42,1)</f>
        <v>4</v>
      </c>
      <c r="AS42" s="17" t="str">
        <f t="shared" si="1"/>
        <v/>
      </c>
      <c r="AT42" s="17" t="str">
        <f ca="1">IF(AS42="",AR42&amp;AI42,AS42&amp;AI42)</f>
        <v>4H</v>
      </c>
      <c r="AU42" s="17">
        <f>RANK(AN42,AN39:AN42)+(RANK(AQ42,AQ39:AQ42)/10)+(RANK(AO42,AO39:AO42)/100)</f>
        <v>1.1100000000000001</v>
      </c>
      <c r="AV42" s="17">
        <f>RANK(AU42,$AU$39:$AU$42,1)</f>
        <v>1</v>
      </c>
      <c r="AW42" s="17" cm="1">
        <f t="array" aca="1" ref="AW42" ca="1">SUMPRODUCT((OFFSET($BD$3:$CI$3,MATCH($AJ42,$BC$4:$BC$35,0),0))*((IF($AV40=$AV42,$BD$3:$CI$3=$AJ40,0))+(IF($AV39=$AV42,$BD$3:$CI$3=$AJ39,0))+(IF($AV41=$AV42,$BD$3:$CI$3=$AJ41,0))))</f>
        <v>0</v>
      </c>
      <c r="AX42" s="17" cm="1">
        <f t="array" aca="1" ref="AX42" ca="1">SUMPRODUCT((OFFSET($CL$3:$DQ$3,MATCH($AJ42,$CK$4:$CK$35,0),0))*((IF($AV40=$AV42,$CL$3:$DQ$3=$AJ40,0))+(IF($AV39=$AV42,$CL$3:$DQ$3=$AJ39,0))+(IF($AV41=$AV42,$CL$3:$DQ$3=$AJ41,0))))</f>
        <v>0</v>
      </c>
      <c r="AY42" s="17" cm="1">
        <f t="array" aca="1" ref="AY42" ca="1">SUMPRODUCT((OFFSET($DT$3:$EY$3,MATCH($AJ42,$DS$4:$DS$35,0),0))*((IF($AV40=$AV42,$DT$3:$EY$3=$AJ40,0))+(IF($AV39=$AV42,$DT$3:$EY$3=$AJ39,0))+(IF($AV41=$AV42,$DT$3:$EY$3=$AJ41,0))))</f>
        <v>0</v>
      </c>
      <c r="AZ42" s="17">
        <f ca="1">(AW42/1000)+(AX42/10000)+(AY42/100000)+(ROW(AY39)/10000000)</f>
        <v>3.8999999999999999E-6</v>
      </c>
      <c r="BA42" s="17">
        <f ca="1">+AU42-AZ42</f>
        <v>1.1099961</v>
      </c>
      <c r="BC42" s="21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FA42" s="72"/>
      <c r="FB42" s="72"/>
    </row>
    <row r="43" spans="1:158" s="17" customFormat="1" ht="30" customHeight="1" x14ac:dyDescent="0.25">
      <c r="A43" s="70"/>
      <c r="B43" s="5">
        <v>40</v>
      </c>
      <c r="C43" s="5" t="s">
        <v>21</v>
      </c>
      <c r="D43" s="28">
        <v>44895</v>
      </c>
      <c r="E43" s="5" t="s">
        <v>16</v>
      </c>
      <c r="F43" s="29">
        <v>0.91666666666666663</v>
      </c>
      <c r="G43" s="30">
        <f t="shared" si="0"/>
        <v>44895.458333333328</v>
      </c>
      <c r="H43" s="5" t="s">
        <v>50</v>
      </c>
      <c r="I43" s="67"/>
      <c r="J43" s="5" t="str">
        <f>IF(Table16[[#This Row],[SCORE]]="","",IF(O43=P43,"Draw",IF(O43&gt;P43,K43,L43)))</f>
        <v/>
      </c>
      <c r="K43" s="17" t="str">
        <f>IF(Table16[[#This Row],[TEAMS]]="","",LEFT(H43,FIND(" -",H43,1)-1))</f>
        <v>Saudi Arabia</v>
      </c>
      <c r="L43" s="17" t="str">
        <f>IF(Table16[[#This Row],[TEAMS]]="","",MID(H43,FIND("-",H43,1)+2,LEN(H43)-FIND("-",H43,1)+2))</f>
        <v>Mexico</v>
      </c>
      <c r="M43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43" s="17" t="str">
        <f>IF(Table16[[#This Row],[Winner]]=Table16[[#This Row],[Team 1]],Table16[[#This Row],[Team 2]],IF(Table16[[#This Row],[Winner]]=Table16[[#This Row],[Team 2]],Table16[[#This Row],[Team 1]],""))</f>
        <v/>
      </c>
      <c r="O43" s="17" t="str">
        <f>IF(Table16[[#This Row],[SCORE]]="","",LEFT(I43,FIND(":",I43,1)-1)*1)</f>
        <v/>
      </c>
      <c r="P43" s="17" t="str">
        <f>IF(Table16[[#This Row],[SCORE]]="","",MID(I43,FIND(":",I43,1)+1,LEN(I43)-FIND(":",I43,1)+1)*1)</f>
        <v/>
      </c>
      <c r="Q43" s="17" t="str">
        <f>IF(OR(Table16[[#This Row],[Team 1 Goals]]="",Table16[[#This Row],[Team 2 Goals]]=""),"",Table16[[#This Row],[Team 1 Goals]]-Table16[[#This Row],[Team 2 Goals]])</f>
        <v/>
      </c>
      <c r="R43" s="17" t="str">
        <f>IF(OR(Table16[[#This Row],[Team 1 Goals]]="",Table16[[#This Row],[Team 2 Goals]]=""),"",Table16[[#This Row],[Team 2 Goals]]-Table16[[#This Row],[Team 1 Goals]])</f>
        <v/>
      </c>
      <c r="S43" s="17" t="str">
        <f>IF(Table16[[#This Row],[SCORE]]="","",IF(Table16[[#This Row],[WINNER / RESULT]]="Draw",1,IF(Table16[[#This Row],[WINNER / RESULT]]=Table16[[#This Row],[Team 1]],3,0)))</f>
        <v/>
      </c>
      <c r="T43" s="17" t="str">
        <f>IF(Table16[[#This Row],[SCORE]]="","",IF(Table16[[#This Row],[WINNER / RESULT]]="Draw",1,IF(Table16[[#This Row],[WINNER / RESULT]]=Table16[[#This Row],[Team 2]],3,0)))</f>
        <v/>
      </c>
      <c r="Z43" s="4" t="s">
        <v>122</v>
      </c>
      <c r="AA43" s="46">
        <v>2</v>
      </c>
      <c r="AB43" s="27" t="str">
        <f ca="1">IFERROR(INDEX(AJ:AJ,MATCH("2"&amp;Z43,AT:AT,0),1),"")</f>
        <v>Cameroon</v>
      </c>
      <c r="AC43" s="27" t="str">
        <f ca="1">IF(AB43="","",VLOOKUP(AB43,AJ:AO,2,FALSE)&amp;"-"&amp;VLOOKUP(AB43,AJ:AO,3,FALSE)&amp;"-"&amp;VLOOKUP(AB43,AJ:AO,4,FALSE))</f>
        <v>0-0-0</v>
      </c>
      <c r="AD43" s="27">
        <f ca="1">IF(AB43="","",VLOOKUP(AB43,AJ:AQ,8,FALSE))</f>
        <v>0</v>
      </c>
      <c r="AE43" s="47">
        <f ca="1">IF(AB43="","",VLOOKUP(AB43,AJ:AT,5,FALSE))</f>
        <v>0</v>
      </c>
      <c r="BC43" s="21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FA43" s="72"/>
      <c r="FB43" s="72"/>
    </row>
    <row r="44" spans="1:158" s="17" customFormat="1" ht="30" customHeight="1" x14ac:dyDescent="0.25">
      <c r="A44" s="70"/>
      <c r="B44" s="5">
        <v>41</v>
      </c>
      <c r="C44" s="5" t="s">
        <v>121</v>
      </c>
      <c r="D44" s="28">
        <v>44896</v>
      </c>
      <c r="E44" s="5" t="s">
        <v>15</v>
      </c>
      <c r="F44" s="29">
        <v>0.75</v>
      </c>
      <c r="G44" s="30">
        <f t="shared" si="0"/>
        <v>44896.291666666664</v>
      </c>
      <c r="H44" s="5" t="s">
        <v>57</v>
      </c>
      <c r="I44" s="67"/>
      <c r="J44" s="5" t="str">
        <f>IF(Table16[[#This Row],[SCORE]]="","",IF(O44=P44,"Draw",IF(O44&gt;P44,K44,L44)))</f>
        <v/>
      </c>
      <c r="K44" s="17" t="str">
        <f>IF(Table16[[#This Row],[TEAMS]]="","",LEFT(H44,FIND(" -",H44,1)-1))</f>
        <v>Croatia</v>
      </c>
      <c r="L44" s="17" t="str">
        <f>IF(Table16[[#This Row],[TEAMS]]="","",MID(H44,FIND("-",H44,1)+2,LEN(H44)-FIND("-",H44,1)+2))</f>
        <v>Belgium</v>
      </c>
      <c r="M44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44" s="17" t="str">
        <f>IF(Table16[[#This Row],[Winner]]=Table16[[#This Row],[Team 1]],Table16[[#This Row],[Team 2]],IF(Table16[[#This Row],[Winner]]=Table16[[#This Row],[Team 2]],Table16[[#This Row],[Team 1]],""))</f>
        <v/>
      </c>
      <c r="O44" s="17" t="str">
        <f>IF(Table16[[#This Row],[SCORE]]="","",LEFT(I44,FIND(":",I44,1)-1)*1)</f>
        <v/>
      </c>
      <c r="P44" s="17" t="str">
        <f>IF(Table16[[#This Row],[SCORE]]="","",MID(I44,FIND(":",I44,1)+1,LEN(I44)-FIND(":",I44,1)+1)*1)</f>
        <v/>
      </c>
      <c r="Q44" s="17" t="str">
        <f>IF(OR(Table16[[#This Row],[Team 1 Goals]]="",Table16[[#This Row],[Team 2 Goals]]=""),"",Table16[[#This Row],[Team 1 Goals]]-Table16[[#This Row],[Team 2 Goals]])</f>
        <v/>
      </c>
      <c r="R44" s="17" t="str">
        <f>IF(OR(Table16[[#This Row],[Team 1 Goals]]="",Table16[[#This Row],[Team 2 Goals]]=""),"",Table16[[#This Row],[Team 2 Goals]]-Table16[[#This Row],[Team 1 Goals]])</f>
        <v/>
      </c>
      <c r="S44" s="17" t="str">
        <f>IF(Table16[[#This Row],[SCORE]]="","",IF(Table16[[#This Row],[WINNER / RESULT]]="Draw",1,IF(Table16[[#This Row],[WINNER / RESULT]]=Table16[[#This Row],[Team 1]],3,0)))</f>
        <v/>
      </c>
      <c r="T44" s="17" t="str">
        <f>IF(Table16[[#This Row],[SCORE]]="","",IF(Table16[[#This Row],[WINNER / RESULT]]="Draw",1,IF(Table16[[#This Row],[WINNER / RESULT]]=Table16[[#This Row],[Team 2]],3,0)))</f>
        <v/>
      </c>
      <c r="Z44" s="4" t="s">
        <v>122</v>
      </c>
      <c r="AA44" s="48">
        <v>3</v>
      </c>
      <c r="AB44" s="49" t="str">
        <f ca="1">IFERROR(INDEX(AJ:AJ,MATCH("3"&amp;Z44,AT:AT,0),1),"")</f>
        <v>Serbia</v>
      </c>
      <c r="AC44" s="49" t="str">
        <f ca="1">IF(AB44="","",VLOOKUP(AB44,AJ:AO,2,FALSE)&amp;"-"&amp;VLOOKUP(AB44,AJ:AO,3,FALSE)&amp;"-"&amp;VLOOKUP(AB44,AJ:AO,4,FALSE))</f>
        <v>0-0-0</v>
      </c>
      <c r="AD44" s="49">
        <f ca="1">IF(AB44="","",VLOOKUP(AB44,AJ:AQ,8,FALSE))</f>
        <v>0</v>
      </c>
      <c r="AE44" s="50">
        <f ca="1">IF(AB44="","",VLOOKUP(AB44,AJ:AT,5,FALSE))</f>
        <v>0</v>
      </c>
      <c r="BC44" s="21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FA44" s="72"/>
      <c r="FB44" s="72"/>
    </row>
    <row r="45" spans="1:158" s="17" customFormat="1" ht="30" customHeight="1" thickBot="1" x14ac:dyDescent="0.3">
      <c r="A45" s="70"/>
      <c r="B45" s="5">
        <v>42</v>
      </c>
      <c r="C45" s="5" t="s">
        <v>121</v>
      </c>
      <c r="D45" s="28">
        <v>44896</v>
      </c>
      <c r="E45" s="5" t="s">
        <v>14</v>
      </c>
      <c r="F45" s="29">
        <v>0.75</v>
      </c>
      <c r="G45" s="30">
        <f t="shared" si="0"/>
        <v>44896.291666666664</v>
      </c>
      <c r="H45" s="5" t="s">
        <v>56</v>
      </c>
      <c r="I45" s="67"/>
      <c r="J45" s="5" t="str">
        <f>IF(Table16[[#This Row],[SCORE]]="","",IF(O45=P45,"Draw",IF(O45&gt;P45,K45,L45)))</f>
        <v/>
      </c>
      <c r="K45" s="17" t="str">
        <f>IF(Table16[[#This Row],[TEAMS]]="","",LEFT(H45,FIND(" -",H45,1)-1))</f>
        <v>Canada</v>
      </c>
      <c r="L45" s="17" t="str">
        <f>IF(Table16[[#This Row],[TEAMS]]="","",MID(H45,FIND("-",H45,1)+2,LEN(H45)-FIND("-",H45,1)+2))</f>
        <v>Morocco</v>
      </c>
      <c r="M45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45" s="17" t="str">
        <f>IF(Table16[[#This Row],[Winner]]=Table16[[#This Row],[Team 1]],Table16[[#This Row],[Team 2]],IF(Table16[[#This Row],[Winner]]=Table16[[#This Row],[Team 2]],Table16[[#This Row],[Team 1]],""))</f>
        <v/>
      </c>
      <c r="O45" s="17" t="str">
        <f>IF(Table16[[#This Row],[SCORE]]="","",LEFT(I45,FIND(":",I45,1)-1)*1)</f>
        <v/>
      </c>
      <c r="P45" s="17" t="str">
        <f>IF(Table16[[#This Row],[SCORE]]="","",MID(I45,FIND(":",I45,1)+1,LEN(I45)-FIND(":",I45,1)+1)*1)</f>
        <v/>
      </c>
      <c r="Q45" s="17" t="str">
        <f>IF(OR(Table16[[#This Row],[Team 1 Goals]]="",Table16[[#This Row],[Team 2 Goals]]=""),"",Table16[[#This Row],[Team 1 Goals]]-Table16[[#This Row],[Team 2 Goals]])</f>
        <v/>
      </c>
      <c r="R45" s="17" t="str">
        <f>IF(OR(Table16[[#This Row],[Team 1 Goals]]="",Table16[[#This Row],[Team 2 Goals]]=""),"",Table16[[#This Row],[Team 2 Goals]]-Table16[[#This Row],[Team 1 Goals]])</f>
        <v/>
      </c>
      <c r="S45" s="17" t="str">
        <f>IF(Table16[[#This Row],[SCORE]]="","",IF(Table16[[#This Row],[WINNER / RESULT]]="Draw",1,IF(Table16[[#This Row],[WINNER / RESULT]]=Table16[[#This Row],[Team 1]],3,0)))</f>
        <v/>
      </c>
      <c r="T45" s="17" t="str">
        <f>IF(Table16[[#This Row],[SCORE]]="","",IF(Table16[[#This Row],[WINNER / RESULT]]="Draw",1,IF(Table16[[#This Row],[WINNER / RESULT]]=Table16[[#This Row],[Team 2]],3,0)))</f>
        <v/>
      </c>
      <c r="Z45" s="4" t="s">
        <v>122</v>
      </c>
      <c r="AA45" s="51">
        <v>4</v>
      </c>
      <c r="AB45" s="52" t="str">
        <f ca="1">IFERROR(INDEX(AJ:AJ,MATCH("4"&amp;Z45,AT:AT,0),1),"")</f>
        <v>Switzerland</v>
      </c>
      <c r="AC45" s="52" t="str">
        <f ca="1">IF(AB45="","",VLOOKUP(AB45,AJ:AO,2,FALSE)&amp;"-"&amp;VLOOKUP(AB45,AJ:AO,3,FALSE)&amp;"-"&amp;VLOOKUP(AB45,AJ:AO,4,FALSE))</f>
        <v>0-0-0</v>
      </c>
      <c r="AD45" s="52">
        <f ca="1">IF(AB45="","",VLOOKUP(AB45,AJ:AQ,8,FALSE))</f>
        <v>0</v>
      </c>
      <c r="AE45" s="53">
        <f ca="1">IF(AB45="","",VLOOKUP(AB45,AJ:AT,5,FALSE))</f>
        <v>0</v>
      </c>
      <c r="BC45" s="21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FA45" s="72"/>
      <c r="FB45" s="72"/>
    </row>
    <row r="46" spans="1:158" s="17" customFormat="1" ht="30" customHeight="1" thickBot="1" x14ac:dyDescent="0.3">
      <c r="A46" s="70"/>
      <c r="B46" s="5">
        <v>43</v>
      </c>
      <c r="C46" s="5" t="s">
        <v>70</v>
      </c>
      <c r="D46" s="28">
        <v>44896</v>
      </c>
      <c r="E46" s="5" t="s">
        <v>13</v>
      </c>
      <c r="F46" s="29">
        <v>0.91666666666666663</v>
      </c>
      <c r="G46" s="30">
        <f t="shared" si="0"/>
        <v>44896.458333333328</v>
      </c>
      <c r="H46" s="5" t="s">
        <v>55</v>
      </c>
      <c r="I46" s="67"/>
      <c r="J46" s="5" t="str">
        <f>IF(Table16[[#This Row],[SCORE]]="","",IF(O46=P46,"Draw",IF(O46&gt;P46,K46,L46)))</f>
        <v/>
      </c>
      <c r="K46" s="17" t="str">
        <f>IF(Table16[[#This Row],[TEAMS]]="","",LEFT(H46,FIND(" -",H46,1)-1))</f>
        <v>Japan</v>
      </c>
      <c r="L46" s="17" t="str">
        <f>IF(Table16[[#This Row],[TEAMS]]="","",MID(H46,FIND("-",H46,1)+2,LEN(H46)-FIND("-",H46,1)+2))</f>
        <v>Spain</v>
      </c>
      <c r="M46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46" s="17" t="str">
        <f>IF(Table16[[#This Row],[Winner]]=Table16[[#This Row],[Team 1]],Table16[[#This Row],[Team 2]],IF(Table16[[#This Row],[Winner]]=Table16[[#This Row],[Team 2]],Table16[[#This Row],[Team 1]],""))</f>
        <v/>
      </c>
      <c r="O46" s="17" t="str">
        <f>IF(Table16[[#This Row],[SCORE]]="","",LEFT(I46,FIND(":",I46,1)-1)*1)</f>
        <v/>
      </c>
      <c r="P46" s="17" t="str">
        <f>IF(Table16[[#This Row],[SCORE]]="","",MID(I46,FIND(":",I46,1)+1,LEN(I46)-FIND(":",I46,1)+1)*1)</f>
        <v/>
      </c>
      <c r="Q46" s="17" t="str">
        <f>IF(OR(Table16[[#This Row],[Team 1 Goals]]="",Table16[[#This Row],[Team 2 Goals]]=""),"",Table16[[#This Row],[Team 1 Goals]]-Table16[[#This Row],[Team 2 Goals]])</f>
        <v/>
      </c>
      <c r="R46" s="17" t="str">
        <f>IF(OR(Table16[[#This Row],[Team 1 Goals]]="",Table16[[#This Row],[Team 2 Goals]]=""),"",Table16[[#This Row],[Team 2 Goals]]-Table16[[#This Row],[Team 1 Goals]])</f>
        <v/>
      </c>
      <c r="S46" s="17" t="str">
        <f>IF(Table16[[#This Row],[SCORE]]="","",IF(Table16[[#This Row],[WINNER / RESULT]]="Draw",1,IF(Table16[[#This Row],[WINNER / RESULT]]=Table16[[#This Row],[Team 1]],3,0)))</f>
        <v/>
      </c>
      <c r="T46" s="17" t="str">
        <f>IF(Table16[[#This Row],[SCORE]]="","",IF(Table16[[#This Row],[WINNER / RESULT]]="Draw",1,IF(Table16[[#This Row],[WINNER / RESULT]]=Table16[[#This Row],[Team 2]],3,0)))</f>
        <v/>
      </c>
      <c r="Z46" s="4"/>
      <c r="BC46" s="21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FA46" s="72"/>
      <c r="FB46" s="72"/>
    </row>
    <row r="47" spans="1:158" s="17" customFormat="1" ht="30" customHeight="1" thickBot="1" x14ac:dyDescent="0.3">
      <c r="A47" s="70"/>
      <c r="B47" s="5">
        <v>44</v>
      </c>
      <c r="C47" s="5" t="s">
        <v>70</v>
      </c>
      <c r="D47" s="28">
        <v>44896</v>
      </c>
      <c r="E47" s="5" t="s">
        <v>12</v>
      </c>
      <c r="F47" s="29">
        <v>0.91666666666666663</v>
      </c>
      <c r="G47" s="30">
        <f t="shared" si="0"/>
        <v>44896.458333333328</v>
      </c>
      <c r="H47" s="5" t="s">
        <v>54</v>
      </c>
      <c r="I47" s="67"/>
      <c r="J47" s="5" t="str">
        <f>IF(Table16[[#This Row],[SCORE]]="","",IF(O47=P47,"Draw",IF(O47&gt;P47,K47,L47)))</f>
        <v/>
      </c>
      <c r="K47" s="17" t="str">
        <f>IF(Table16[[#This Row],[TEAMS]]="","",LEFT(H47,FIND(" -",H47,1)-1))</f>
        <v>Costa Rica</v>
      </c>
      <c r="L47" s="17" t="str">
        <f>IF(Table16[[#This Row],[TEAMS]]="","",MID(H47,FIND("-",H47,1)+2,LEN(H47)-FIND("-",H47,1)+2))</f>
        <v>Germany</v>
      </c>
      <c r="M47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47" s="17" t="str">
        <f>IF(Table16[[#This Row],[Winner]]=Table16[[#This Row],[Team 1]],Table16[[#This Row],[Team 2]],IF(Table16[[#This Row],[Winner]]=Table16[[#This Row],[Team 2]],Table16[[#This Row],[Team 1]],""))</f>
        <v/>
      </c>
      <c r="O47" s="17" t="str">
        <f>IF(Table16[[#This Row],[SCORE]]="","",LEFT(I47,FIND(":",I47,1)-1)*1)</f>
        <v/>
      </c>
      <c r="P47" s="17" t="str">
        <f>IF(Table16[[#This Row],[SCORE]]="","",MID(I47,FIND(":",I47,1)+1,LEN(I47)-FIND(":",I47,1)+1)*1)</f>
        <v/>
      </c>
      <c r="Q47" s="17" t="str">
        <f>IF(OR(Table16[[#This Row],[Team 1 Goals]]="",Table16[[#This Row],[Team 2 Goals]]=""),"",Table16[[#This Row],[Team 1 Goals]]-Table16[[#This Row],[Team 2 Goals]])</f>
        <v/>
      </c>
      <c r="R47" s="17" t="str">
        <f>IF(OR(Table16[[#This Row],[Team 1 Goals]]="",Table16[[#This Row],[Team 2 Goals]]=""),"",Table16[[#This Row],[Team 2 Goals]]-Table16[[#This Row],[Team 1 Goals]])</f>
        <v/>
      </c>
      <c r="S47" s="17" t="str">
        <f>IF(Table16[[#This Row],[SCORE]]="","",IF(Table16[[#This Row],[WINNER / RESULT]]="Draw",1,IF(Table16[[#This Row],[WINNER / RESULT]]=Table16[[#This Row],[Team 1]],3,0)))</f>
        <v/>
      </c>
      <c r="T47" s="17" t="str">
        <f>IF(Table16[[#This Row],[SCORE]]="","",IF(Table16[[#This Row],[WINNER / RESULT]]="Draw",1,IF(Table16[[#This Row],[WINNER / RESULT]]=Table16[[#This Row],[Team 2]],3,0)))</f>
        <v/>
      </c>
      <c r="Z47" s="3"/>
      <c r="AA47" s="76" t="s">
        <v>141</v>
      </c>
      <c r="AB47" s="77"/>
      <c r="AC47" s="38" t="s">
        <v>127</v>
      </c>
      <c r="AD47" s="41" t="s">
        <v>142</v>
      </c>
      <c r="AE47" s="42" t="s">
        <v>69</v>
      </c>
      <c r="BC47" s="21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FA47" s="72"/>
      <c r="FB47" s="72"/>
    </row>
    <row r="48" spans="1:158" s="17" customFormat="1" ht="30" customHeight="1" x14ac:dyDescent="0.25">
      <c r="A48" s="70"/>
      <c r="B48" s="5">
        <v>45</v>
      </c>
      <c r="C48" s="5" t="s">
        <v>72</v>
      </c>
      <c r="D48" s="28">
        <v>44897</v>
      </c>
      <c r="E48" s="5" t="s">
        <v>18</v>
      </c>
      <c r="F48" s="29">
        <v>0.75</v>
      </c>
      <c r="G48" s="30">
        <f t="shared" si="0"/>
        <v>44897.291666666664</v>
      </c>
      <c r="H48" s="5" t="s">
        <v>60</v>
      </c>
      <c r="I48" s="67"/>
      <c r="J48" s="5" t="str">
        <f>IF(Table16[[#This Row],[SCORE]]="","",IF(O48=P48,"Draw",IF(O48&gt;P48,K48,L48)))</f>
        <v/>
      </c>
      <c r="K48" s="17" t="str">
        <f>IF(Table16[[#This Row],[TEAMS]]="","",LEFT(H48,FIND(" -",H48,1)-1))</f>
        <v>Ghana</v>
      </c>
      <c r="L48" s="17" t="str">
        <f>IF(Table16[[#This Row],[TEAMS]]="","",MID(H48,FIND("-",H48,1)+2,LEN(H48)-FIND("-",H48,1)+2))</f>
        <v>Uruguay</v>
      </c>
      <c r="M48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48" s="17" t="str">
        <f>IF(Table16[[#This Row],[Winner]]=Table16[[#This Row],[Team 1]],Table16[[#This Row],[Team 2]],IF(Table16[[#This Row],[Winner]]=Table16[[#This Row],[Team 2]],Table16[[#This Row],[Team 1]],""))</f>
        <v/>
      </c>
      <c r="O48" s="17" t="str">
        <f>IF(Table16[[#This Row],[SCORE]]="","",LEFT(I48,FIND(":",I48,1)-1)*1)</f>
        <v/>
      </c>
      <c r="P48" s="17" t="str">
        <f>IF(Table16[[#This Row],[SCORE]]="","",MID(I48,FIND(":",I48,1)+1,LEN(I48)-FIND(":",I48,1)+1)*1)</f>
        <v/>
      </c>
      <c r="Q48" s="17" t="str">
        <f>IF(OR(Table16[[#This Row],[Team 1 Goals]]="",Table16[[#This Row],[Team 2 Goals]]=""),"",Table16[[#This Row],[Team 1 Goals]]-Table16[[#This Row],[Team 2 Goals]])</f>
        <v/>
      </c>
      <c r="R48" s="17" t="str">
        <f>IF(OR(Table16[[#This Row],[Team 1 Goals]]="",Table16[[#This Row],[Team 2 Goals]]=""),"",Table16[[#This Row],[Team 2 Goals]]-Table16[[#This Row],[Team 1 Goals]])</f>
        <v/>
      </c>
      <c r="S48" s="17" t="str">
        <f>IF(Table16[[#This Row],[SCORE]]="","",IF(Table16[[#This Row],[WINNER / RESULT]]="Draw",1,IF(Table16[[#This Row],[WINNER / RESULT]]=Table16[[#This Row],[Team 1]],3,0)))</f>
        <v/>
      </c>
      <c r="T48" s="17" t="str">
        <f>IF(Table16[[#This Row],[SCORE]]="","",IF(Table16[[#This Row],[WINNER / RESULT]]="Draw",1,IF(Table16[[#This Row],[WINNER / RESULT]]=Table16[[#This Row],[Team 2]],3,0)))</f>
        <v/>
      </c>
      <c r="Z48" s="4" t="s">
        <v>72</v>
      </c>
      <c r="AA48" s="43">
        <v>1</v>
      </c>
      <c r="AB48" s="44" t="str">
        <f ca="1">IFERROR(INDEX(AJ:AJ,MATCH("1"&amp;Z48,AT:AT,0),1),"")</f>
        <v>Ghana</v>
      </c>
      <c r="AC48" s="44" t="str">
        <f ca="1">IF(AB48="","",VLOOKUP(AB48,AJ:AO,2,FALSE)&amp;"-"&amp;VLOOKUP(AB48,AJ:AO,3,FALSE)&amp;"-"&amp;VLOOKUP(AB48,AJ:AO,4,FALSE))</f>
        <v>0-0-0</v>
      </c>
      <c r="AD48" s="44">
        <f ca="1">IF(AB48="","",VLOOKUP(AB48,AJ:AQ,8,FALSE))</f>
        <v>0</v>
      </c>
      <c r="AE48" s="45">
        <f ca="1">IF(AB48="","",VLOOKUP(AB48,AJ:AT,5,FALSE))</f>
        <v>0</v>
      </c>
      <c r="BC48" s="21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FA48" s="72"/>
      <c r="FB48" s="72"/>
    </row>
    <row r="49" spans="1:158" s="17" customFormat="1" ht="30" customHeight="1" x14ac:dyDescent="0.25">
      <c r="A49" s="70"/>
      <c r="B49" s="5">
        <v>46</v>
      </c>
      <c r="C49" s="5" t="s">
        <v>72</v>
      </c>
      <c r="D49" s="28">
        <v>44897</v>
      </c>
      <c r="E49" s="5" t="s">
        <v>17</v>
      </c>
      <c r="F49" s="29">
        <v>0.75</v>
      </c>
      <c r="G49" s="30">
        <f t="shared" si="0"/>
        <v>44897.291666666664</v>
      </c>
      <c r="H49" s="5" t="s">
        <v>126</v>
      </c>
      <c r="I49" s="67"/>
      <c r="J49" s="5" t="str">
        <f>IF(Table16[[#This Row],[SCORE]]="","",IF(O49=P49,"Draw",IF(O49&gt;P49,K49,L49)))</f>
        <v/>
      </c>
      <c r="K49" s="17" t="str">
        <f>IF(Table16[[#This Row],[TEAMS]]="","",LEFT(H49,FIND(" -",H49,1)-1))</f>
        <v>Korea Republic</v>
      </c>
      <c r="L49" s="17" t="str">
        <f>IF(Table16[[#This Row],[TEAMS]]="","",MID(H49,FIND("-",H49,1)+2,LEN(H49)-FIND("-",H49,1)+2))</f>
        <v>Portugal</v>
      </c>
      <c r="M49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49" s="17" t="str">
        <f>IF(Table16[[#This Row],[Winner]]=Table16[[#This Row],[Team 1]],Table16[[#This Row],[Team 2]],IF(Table16[[#This Row],[Winner]]=Table16[[#This Row],[Team 2]],Table16[[#This Row],[Team 1]],""))</f>
        <v/>
      </c>
      <c r="O49" s="17" t="str">
        <f>IF(Table16[[#This Row],[SCORE]]="","",LEFT(I49,FIND(":",I49,1)-1)*1)</f>
        <v/>
      </c>
      <c r="P49" s="17" t="str">
        <f>IF(Table16[[#This Row],[SCORE]]="","",MID(I49,FIND(":",I49,1)+1,LEN(I49)-FIND(":",I49,1)+1)*1)</f>
        <v/>
      </c>
      <c r="Q49" s="17" t="str">
        <f>IF(OR(Table16[[#This Row],[Team 1 Goals]]="",Table16[[#This Row],[Team 2 Goals]]=""),"",Table16[[#This Row],[Team 1 Goals]]-Table16[[#This Row],[Team 2 Goals]])</f>
        <v/>
      </c>
      <c r="R49" s="17" t="str">
        <f>IF(OR(Table16[[#This Row],[Team 1 Goals]]="",Table16[[#This Row],[Team 2 Goals]]=""),"",Table16[[#This Row],[Team 2 Goals]]-Table16[[#This Row],[Team 1 Goals]])</f>
        <v/>
      </c>
      <c r="S49" s="17" t="str">
        <f>IF(Table16[[#This Row],[SCORE]]="","",IF(Table16[[#This Row],[WINNER / RESULT]]="Draw",1,IF(Table16[[#This Row],[WINNER / RESULT]]=Table16[[#This Row],[Team 1]],3,0)))</f>
        <v/>
      </c>
      <c r="T49" s="17" t="str">
        <f>IF(Table16[[#This Row],[SCORE]]="","",IF(Table16[[#This Row],[WINNER / RESULT]]="Draw",1,IF(Table16[[#This Row],[WINNER / RESULT]]=Table16[[#This Row],[Team 2]],3,0)))</f>
        <v/>
      </c>
      <c r="Z49" s="4" t="s">
        <v>72</v>
      </c>
      <c r="AA49" s="46">
        <v>2</v>
      </c>
      <c r="AB49" s="27" t="str">
        <f ca="1">IFERROR(INDEX(AJ:AJ,MATCH("2"&amp;Z49,AT:AT,0),1),"")</f>
        <v>Korea Republic</v>
      </c>
      <c r="AC49" s="27" t="str">
        <f ca="1">IF(AB49="","",VLOOKUP(AB49,AJ:AO,2,FALSE)&amp;"-"&amp;VLOOKUP(AB49,AJ:AO,3,FALSE)&amp;"-"&amp;VLOOKUP(AB49,AJ:AO,4,FALSE))</f>
        <v>0-0-0</v>
      </c>
      <c r="AD49" s="27">
        <f ca="1">IF(AB49="","",VLOOKUP(AB49,AJ:AQ,8,FALSE))</f>
        <v>0</v>
      </c>
      <c r="AE49" s="47">
        <f ca="1">IF(AB49="","",VLOOKUP(AB49,AJ:AT,5,FALSE))</f>
        <v>0</v>
      </c>
      <c r="BC49" s="21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FA49" s="72"/>
      <c r="FB49" s="72"/>
    </row>
    <row r="50" spans="1:158" s="17" customFormat="1" ht="30" customHeight="1" x14ac:dyDescent="0.25">
      <c r="A50" s="70"/>
      <c r="B50" s="5">
        <v>47</v>
      </c>
      <c r="C50" s="5" t="s">
        <v>122</v>
      </c>
      <c r="D50" s="28">
        <v>44897</v>
      </c>
      <c r="E50" s="5" t="s">
        <v>9</v>
      </c>
      <c r="F50" s="29">
        <v>0.91666666666666663</v>
      </c>
      <c r="G50" s="30">
        <f t="shared" si="0"/>
        <v>44897.458333333328</v>
      </c>
      <c r="H50" s="5" t="s">
        <v>59</v>
      </c>
      <c r="I50" s="67"/>
      <c r="J50" s="5" t="str">
        <f>IF(Table16[[#This Row],[SCORE]]="","",IF(O50=P50,"Draw",IF(O50&gt;P50,K50,L50)))</f>
        <v/>
      </c>
      <c r="K50" s="17" t="str">
        <f>IF(Table16[[#This Row],[TEAMS]]="","",LEFT(H50,FIND(" -",H50,1)-1))</f>
        <v>Serbia</v>
      </c>
      <c r="L50" s="17" t="str">
        <f>IF(Table16[[#This Row],[TEAMS]]="","",MID(H50,FIND("-",H50,1)+2,LEN(H50)-FIND("-",H50,1)+2))</f>
        <v>Switzerland</v>
      </c>
      <c r="M50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50" s="17" t="str">
        <f>IF(Table16[[#This Row],[Winner]]=Table16[[#This Row],[Team 1]],Table16[[#This Row],[Team 2]],IF(Table16[[#This Row],[Winner]]=Table16[[#This Row],[Team 2]],Table16[[#This Row],[Team 1]],""))</f>
        <v/>
      </c>
      <c r="O50" s="17" t="str">
        <f>IF(Table16[[#This Row],[SCORE]]="","",LEFT(I50,FIND(":",I50,1)-1)*1)</f>
        <v/>
      </c>
      <c r="P50" s="17" t="str">
        <f>IF(Table16[[#This Row],[SCORE]]="","",MID(I50,FIND(":",I50,1)+1,LEN(I50)-FIND(":",I50,1)+1)*1)</f>
        <v/>
      </c>
      <c r="Q50" s="17" t="str">
        <f>IF(OR(Table16[[#This Row],[Team 1 Goals]]="",Table16[[#This Row],[Team 2 Goals]]=""),"",Table16[[#This Row],[Team 1 Goals]]-Table16[[#This Row],[Team 2 Goals]])</f>
        <v/>
      </c>
      <c r="R50" s="17" t="str">
        <f>IF(OR(Table16[[#This Row],[Team 1 Goals]]="",Table16[[#This Row],[Team 2 Goals]]=""),"",Table16[[#This Row],[Team 2 Goals]]-Table16[[#This Row],[Team 1 Goals]])</f>
        <v/>
      </c>
      <c r="S50" s="17" t="str">
        <f>IF(Table16[[#This Row],[SCORE]]="","",IF(Table16[[#This Row],[WINNER / RESULT]]="Draw",1,IF(Table16[[#This Row],[WINNER / RESULT]]=Table16[[#This Row],[Team 1]],3,0)))</f>
        <v/>
      </c>
      <c r="T50" s="17" t="str">
        <f>IF(Table16[[#This Row],[SCORE]]="","",IF(Table16[[#This Row],[WINNER / RESULT]]="Draw",1,IF(Table16[[#This Row],[WINNER / RESULT]]=Table16[[#This Row],[Team 2]],3,0)))</f>
        <v/>
      </c>
      <c r="Z50" s="4" t="s">
        <v>72</v>
      </c>
      <c r="AA50" s="48">
        <v>3</v>
      </c>
      <c r="AB50" s="49" t="str">
        <f ca="1">IFERROR(INDEX(AJ:AJ,MATCH("3"&amp;Z50,AT:AT,0),1),"")</f>
        <v>Portugal</v>
      </c>
      <c r="AC50" s="49" t="str">
        <f ca="1">IF(AB50="","",VLOOKUP(AB50,AJ:AO,2,FALSE)&amp;"-"&amp;VLOOKUP(AB50,AJ:AO,3,FALSE)&amp;"-"&amp;VLOOKUP(AB50,AJ:AO,4,FALSE))</f>
        <v>0-0-0</v>
      </c>
      <c r="AD50" s="49">
        <f ca="1">IF(AB50="","",VLOOKUP(AB50,AJ:AQ,8,FALSE))</f>
        <v>0</v>
      </c>
      <c r="AE50" s="50">
        <f ca="1">IF(AB50="","",VLOOKUP(AB50,AJ:AT,5,FALSE))</f>
        <v>0</v>
      </c>
      <c r="BC50" s="21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FA50" s="72"/>
      <c r="FB50" s="72"/>
    </row>
    <row r="51" spans="1:158" s="17" customFormat="1" ht="30" customHeight="1" thickBot="1" x14ac:dyDescent="0.3">
      <c r="A51" s="70"/>
      <c r="B51" s="31">
        <v>48</v>
      </c>
      <c r="C51" s="31" t="s">
        <v>122</v>
      </c>
      <c r="D51" s="32">
        <v>44897</v>
      </c>
      <c r="E51" s="31" t="s">
        <v>16</v>
      </c>
      <c r="F51" s="33">
        <v>0.91666666666666663</v>
      </c>
      <c r="G51" s="34">
        <f t="shared" si="0"/>
        <v>44897.458333333328</v>
      </c>
      <c r="H51" s="31" t="s">
        <v>58</v>
      </c>
      <c r="I51" s="68"/>
      <c r="J51" s="31" t="str">
        <f>IF(Table16[[#This Row],[SCORE]]="","",IF(O51=P51,"Draw",IF(O51&gt;P51,K51,L51)))</f>
        <v/>
      </c>
      <c r="K51" s="17" t="str">
        <f>IF(Table16[[#This Row],[TEAMS]]="","",LEFT(H51,FIND(" -",H51,1)-1))</f>
        <v>Cameroon</v>
      </c>
      <c r="L51" s="17" t="str">
        <f>IF(Table16[[#This Row],[TEAMS]]="","",MID(H51,FIND("-",H51,1)+2,LEN(H51)-FIND("-",H51,1)+2))</f>
        <v>Brazil</v>
      </c>
      <c r="M51" s="17" t="str">
        <f>IF(Table16[[#This Row],[Team 1 Goals]]&gt;Table16[[#This Row],[Team 2 Goals]],Table16[[#This Row],[Team 1]],IF(Table16[[#This Row],[Team 2 Goals]]&gt;Table16[[#This Row],[Team 1 Goals]],Table16[[#This Row],[Team 2]],""))</f>
        <v/>
      </c>
      <c r="N51" s="17" t="str">
        <f>IF(Table16[[#This Row],[Winner]]=Table16[[#This Row],[Team 1]],Table16[[#This Row],[Team 2]],IF(Table16[[#This Row],[Winner]]=Table16[[#This Row],[Team 2]],Table16[[#This Row],[Team 1]],""))</f>
        <v/>
      </c>
      <c r="O51" s="17" t="str">
        <f>IF(Table16[[#This Row],[SCORE]]="","",LEFT(I51,FIND(":",I51,1)-1)*1)</f>
        <v/>
      </c>
      <c r="P51" s="17" t="str">
        <f>IF(Table16[[#This Row],[SCORE]]="","",MID(I51,FIND(":",I51,1)+1,LEN(I51)-FIND(":",I51,1)+1)*1)</f>
        <v/>
      </c>
      <c r="Q51" s="17" t="str">
        <f>IF(OR(Table16[[#This Row],[Team 1 Goals]]="",Table16[[#This Row],[Team 2 Goals]]=""),"",Table16[[#This Row],[Team 1 Goals]]-Table16[[#This Row],[Team 2 Goals]])</f>
        <v/>
      </c>
      <c r="R51" s="17" t="str">
        <f>IF(OR(Table16[[#This Row],[Team 1 Goals]]="",Table16[[#This Row],[Team 2 Goals]]=""),"",Table16[[#This Row],[Team 2 Goals]]-Table16[[#This Row],[Team 1 Goals]])</f>
        <v/>
      </c>
      <c r="S51" s="17" t="str">
        <f>IF(Table16[[#This Row],[SCORE]]="","",IF(Table16[[#This Row],[WINNER / RESULT]]="Draw",1,IF(Table16[[#This Row],[WINNER / RESULT]]=Table16[[#This Row],[Team 1]],3,0)))</f>
        <v/>
      </c>
      <c r="T51" s="17" t="str">
        <f>IF(Table16[[#This Row],[SCORE]]="","",IF(Table16[[#This Row],[WINNER / RESULT]]="Draw",1,IF(Table16[[#This Row],[WINNER / RESULT]]=Table16[[#This Row],[Team 2]],3,0)))</f>
        <v/>
      </c>
      <c r="Z51" s="4" t="s">
        <v>72</v>
      </c>
      <c r="AA51" s="51">
        <v>4</v>
      </c>
      <c r="AB51" s="52" t="str">
        <f ca="1">IFERROR(INDEX(AJ:AJ,MATCH("4"&amp;Z51,AT:AT,0),1),"")</f>
        <v>Uruguay</v>
      </c>
      <c r="AC51" s="52" t="str">
        <f ca="1">IF(AB51="","",VLOOKUP(AB51,AJ:AO,2,FALSE)&amp;"-"&amp;VLOOKUP(AB51,AJ:AO,3,FALSE)&amp;"-"&amp;VLOOKUP(AB51,AJ:AO,4,FALSE))</f>
        <v>0-0-0</v>
      </c>
      <c r="AD51" s="52">
        <f ca="1">IF(AB51="","",VLOOKUP(AB51,AJ:AQ,8,FALSE))</f>
        <v>0</v>
      </c>
      <c r="AE51" s="53">
        <f ca="1">IF(AB51="","",VLOOKUP(AB51,AJ:AT,5,FALSE))</f>
        <v>0</v>
      </c>
      <c r="BC51" s="21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FA51" s="72"/>
      <c r="FB51" s="72"/>
    </row>
    <row r="52" spans="1:158" s="17" customFormat="1" ht="30" customHeight="1" x14ac:dyDescent="0.25">
      <c r="A52" s="70"/>
      <c r="B52" s="5">
        <v>49</v>
      </c>
      <c r="C52" s="5" t="s">
        <v>129</v>
      </c>
      <c r="D52" s="28">
        <v>44898</v>
      </c>
      <c r="E52" s="5" t="s">
        <v>13</v>
      </c>
      <c r="F52" s="29">
        <v>0.75</v>
      </c>
      <c r="G52" s="30">
        <f t="shared" ref="G52:G67" si="2">D52+TIME(HOUR(F52)+$A$7,0,0)</f>
        <v>44898.291666666664</v>
      </c>
      <c r="H52" s="5" t="str">
        <f>IF(I51="","",INDEX(AJ:AJ,MATCH("1A",AT:AT,0),1)&amp;" - "&amp;INDEX(AJ:AJ,MATCH("2B",AT:AT,0),1))</f>
        <v/>
      </c>
      <c r="I52" s="67"/>
      <c r="J52" s="5" t="str">
        <f>IF(I52="","",IF(O52=P52,"Draw",IF(O52&gt;P52,K52,L52)))</f>
        <v/>
      </c>
      <c r="K52" s="17" t="str">
        <f>IF(H52="","",LEFT(H52,FIND(" -",H52,1)-1))</f>
        <v/>
      </c>
      <c r="L52" s="17" t="str">
        <f>IF(H52="","",MID(H52,FIND("-",H52,1)+2,LEN(H52)-FIND("-",H52,1)+2))</f>
        <v/>
      </c>
      <c r="M52" s="17" t="str">
        <f t="shared" ref="M52:M67" si="3">IF(J52="","",IF(J52=K52,K52,L52))</f>
        <v/>
      </c>
      <c r="N52" s="17" t="str">
        <f t="shared" ref="N52:N67" si="4">IF(J52="","",IF(M52=K52,L52,K52))</f>
        <v/>
      </c>
      <c r="O52" s="17" t="str">
        <f>IF(I52="","",LEFT(I52,FIND(":",I52,1)-1)*1)</f>
        <v/>
      </c>
      <c r="P52" s="17" t="str">
        <f>IF(I52="","",MID(I52,FIND(":",I52,1)+1,LEN(I52)-FIND(":",I52,1)+1)*1)</f>
        <v/>
      </c>
      <c r="BC52" s="21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FA52" s="72"/>
      <c r="FB52" s="72"/>
    </row>
    <row r="53" spans="1:158" s="17" customFormat="1" ht="30" customHeight="1" x14ac:dyDescent="0.25">
      <c r="A53" s="70"/>
      <c r="B53" s="5">
        <v>50</v>
      </c>
      <c r="C53" s="5" t="s">
        <v>129</v>
      </c>
      <c r="D53" s="28">
        <v>44898</v>
      </c>
      <c r="E53" s="5" t="s">
        <v>15</v>
      </c>
      <c r="F53" s="29">
        <v>0.91666666666666663</v>
      </c>
      <c r="G53" s="30">
        <f t="shared" si="2"/>
        <v>44898.458333333336</v>
      </c>
      <c r="H53" s="5" t="str">
        <f>IF(I51="","",INDEX(AJ:AJ,MATCH("1C",AT:AT,0),1)&amp;" - "&amp;INDEX(AJ:AJ,MATCH("2D",AT:AT,0),1))</f>
        <v/>
      </c>
      <c r="I53" s="67"/>
      <c r="J53" s="5" t="str">
        <f>IF(I53="","",IF(O53=P53,"Draw",IF(O53&gt;P53,K53,L53)))</f>
        <v/>
      </c>
      <c r="K53" s="17" t="str">
        <f>IF(H53="","",LEFT(H53,FIND(" -",H53,1)-1))</f>
        <v/>
      </c>
      <c r="L53" s="17" t="str">
        <f>IF(H53="","",MID(H53,FIND("-",H53,1)+2,LEN(H53)-FIND("-",H53,1)+2))</f>
        <v/>
      </c>
      <c r="M53" s="17" t="str">
        <f t="shared" si="3"/>
        <v/>
      </c>
      <c r="N53" s="17" t="str">
        <f t="shared" si="4"/>
        <v/>
      </c>
      <c r="O53" s="17" t="str">
        <f>IF(I53="","",LEFT(I53,FIND(":",I53,1)-1)*1)</f>
        <v/>
      </c>
      <c r="P53" s="17" t="str">
        <f>IF(I53="","",MID(I53,FIND(":",I53,1)+1,LEN(I53)-FIND(":",I53,1)+1)*1)</f>
        <v/>
      </c>
      <c r="BC53" s="21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FA53" s="72"/>
      <c r="FB53" s="72"/>
    </row>
    <row r="54" spans="1:158" s="17" customFormat="1" ht="30" customHeight="1" x14ac:dyDescent="0.25">
      <c r="A54" s="70"/>
      <c r="B54" s="5">
        <v>51</v>
      </c>
      <c r="C54" s="5" t="s">
        <v>129</v>
      </c>
      <c r="D54" s="28">
        <v>44899</v>
      </c>
      <c r="E54" s="5" t="s">
        <v>12</v>
      </c>
      <c r="F54" s="29">
        <v>0.91666666666666663</v>
      </c>
      <c r="G54" s="30">
        <f t="shared" si="2"/>
        <v>44899.458333333336</v>
      </c>
      <c r="H54" s="5" t="str">
        <f>IF(I51="","",INDEX(AJ:AJ,MATCH("1B",AT:AT,0),1)&amp;" - "&amp;INDEX(AJ:AJ,MATCH("2A",AT:AT,0),1))</f>
        <v/>
      </c>
      <c r="I54" s="67"/>
      <c r="J54" s="5" t="str">
        <f t="shared" ref="J54:J67" si="5">IF(I54="","",IF(O54=P54,"Draw",IF(O54&gt;P54,K54,L54)))</f>
        <v/>
      </c>
      <c r="K54" s="17" t="str">
        <f t="shared" ref="K54:K67" si="6">IF(H54="","",LEFT(H54,FIND(" -",H54,1)-1))</f>
        <v/>
      </c>
      <c r="L54" s="17" t="str">
        <f t="shared" ref="L54:L67" si="7">IF(H54="","",MID(H54,FIND("-",H54,1)+2,LEN(H54)-FIND("-",H54,1)+2))</f>
        <v/>
      </c>
      <c r="M54" s="17" t="str">
        <f t="shared" si="3"/>
        <v/>
      </c>
      <c r="N54" s="17" t="str">
        <f t="shared" si="4"/>
        <v/>
      </c>
      <c r="O54" s="17" t="str">
        <f t="shared" ref="O54:O67" si="8">IF(I54="","",LEFT(I54,FIND(":",I54,1)-1)*1)</f>
        <v/>
      </c>
      <c r="P54" s="17" t="str">
        <f t="shared" ref="P54:P67" si="9">IF(I54="","",MID(I54,FIND(":",I54,1)+1,LEN(I54)-FIND(":",I54,1)+1)*1)</f>
        <v/>
      </c>
      <c r="BC54" s="21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FA54" s="72"/>
      <c r="FB54" s="72"/>
    </row>
    <row r="55" spans="1:158" s="17" customFormat="1" ht="30" customHeight="1" x14ac:dyDescent="0.25">
      <c r="A55" s="70"/>
      <c r="B55" s="5">
        <v>52</v>
      </c>
      <c r="C55" s="5" t="s">
        <v>129</v>
      </c>
      <c r="D55" s="28">
        <v>44899</v>
      </c>
      <c r="E55" s="5" t="s">
        <v>14</v>
      </c>
      <c r="F55" s="29">
        <v>0.75</v>
      </c>
      <c r="G55" s="30">
        <f t="shared" si="2"/>
        <v>44899.291666666664</v>
      </c>
      <c r="H55" s="5" t="str">
        <f>IF(I51="","",INDEX(AJ:AJ,MATCH("1D",AT:AT,0),1)&amp;" - "&amp;INDEX(AJ:AJ,MATCH("2C",AT:AT,0),1))</f>
        <v/>
      </c>
      <c r="I55" s="67"/>
      <c r="J55" s="5" t="str">
        <f t="shared" si="5"/>
        <v/>
      </c>
      <c r="K55" s="17" t="str">
        <f t="shared" si="6"/>
        <v/>
      </c>
      <c r="L55" s="17" t="str">
        <f t="shared" si="7"/>
        <v/>
      </c>
      <c r="M55" s="17" t="str">
        <f t="shared" si="3"/>
        <v/>
      </c>
      <c r="N55" s="17" t="str">
        <f t="shared" si="4"/>
        <v/>
      </c>
      <c r="O55" s="17" t="str">
        <f t="shared" si="8"/>
        <v/>
      </c>
      <c r="P55" s="17" t="str">
        <f t="shared" si="9"/>
        <v/>
      </c>
      <c r="BC55" s="21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FA55" s="72"/>
      <c r="FB55" s="72"/>
    </row>
    <row r="56" spans="1:158" s="17" customFormat="1" ht="30" customHeight="1" x14ac:dyDescent="0.25">
      <c r="A56" s="71"/>
      <c r="B56" s="5">
        <v>53</v>
      </c>
      <c r="C56" s="5" t="s">
        <v>129</v>
      </c>
      <c r="D56" s="28">
        <v>44900</v>
      </c>
      <c r="E56" s="5" t="s">
        <v>18</v>
      </c>
      <c r="F56" s="29">
        <v>0.75</v>
      </c>
      <c r="G56" s="30">
        <f>D56+TIME(HOUR(F56)+$A$7,0,0)</f>
        <v>44900.291666666664</v>
      </c>
      <c r="H56" s="5" t="str">
        <f>IF(I51="","",INDEX(AJ:AJ,MATCH("1E",AT:AT,0),1)&amp;" - "&amp;INDEX(AJ:AJ,MATCH("2F",AT:AT,0),1))</f>
        <v/>
      </c>
      <c r="I56" s="67"/>
      <c r="J56" s="5" t="str">
        <f>IF(I56="","",IF(O56=P56,"Draw",IF(O56&gt;P56,K56,L56)))</f>
        <v/>
      </c>
      <c r="K56" s="17" t="str">
        <f>IF(H56="","",LEFT(H56,FIND(" -",H56,1)-1))</f>
        <v/>
      </c>
      <c r="L56" s="17" t="str">
        <f>IF(H56="","",MID(H56,FIND("-",H56,1)+2,LEN(H56)-FIND("-",H56,1)+2))</f>
        <v/>
      </c>
      <c r="M56" s="17" t="str">
        <f t="shared" si="3"/>
        <v/>
      </c>
      <c r="N56" s="17" t="str">
        <f t="shared" si="4"/>
        <v/>
      </c>
      <c r="O56" s="17" t="str">
        <f>IF(I56="","",LEFT(I56,FIND(":",I56,1)-1)*1)</f>
        <v/>
      </c>
      <c r="P56" s="17" t="str">
        <f>IF(I56="","",MID(I56,FIND(":",I56,1)+1,LEN(I56)-FIND(":",I56,1)+1)*1)</f>
        <v/>
      </c>
      <c r="BC56" s="21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FA56" s="72"/>
      <c r="FB56" s="72"/>
    </row>
    <row r="57" spans="1:158" s="17" customFormat="1" ht="30" customHeight="1" x14ac:dyDescent="0.25">
      <c r="A57" s="70"/>
      <c r="B57" s="5">
        <v>54</v>
      </c>
      <c r="C57" s="5" t="s">
        <v>129</v>
      </c>
      <c r="D57" s="28">
        <v>44900</v>
      </c>
      <c r="E57" s="5" t="s">
        <v>9</v>
      </c>
      <c r="F57" s="29">
        <v>0.91666666666666663</v>
      </c>
      <c r="G57" s="30">
        <f t="shared" si="2"/>
        <v>44900.458333333336</v>
      </c>
      <c r="H57" s="5" t="str">
        <f>IF(I51="","",INDEX(AJ:AJ,MATCH("1G",AT:AT,0),1)&amp;" - "&amp;INDEX(AJ:AJ,MATCH("2H",AT:AT,0),1))</f>
        <v/>
      </c>
      <c r="I57" s="67"/>
      <c r="J57" s="5" t="str">
        <f t="shared" si="5"/>
        <v/>
      </c>
      <c r="K57" s="17" t="str">
        <f t="shared" si="6"/>
        <v/>
      </c>
      <c r="L57" s="17" t="str">
        <f t="shared" si="7"/>
        <v/>
      </c>
      <c r="M57" s="17" t="str">
        <f t="shared" si="3"/>
        <v/>
      </c>
      <c r="N57" s="17" t="str">
        <f t="shared" si="4"/>
        <v/>
      </c>
      <c r="O57" s="17" t="str">
        <f t="shared" si="8"/>
        <v/>
      </c>
      <c r="P57" s="17" t="str">
        <f t="shared" si="9"/>
        <v/>
      </c>
      <c r="BC57" s="21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FA57" s="72"/>
      <c r="FB57" s="72"/>
    </row>
    <row r="58" spans="1:158" s="17" customFormat="1" ht="30" customHeight="1" x14ac:dyDescent="0.25">
      <c r="A58" s="71"/>
      <c r="B58" s="5">
        <v>55</v>
      </c>
      <c r="C58" s="5" t="s">
        <v>129</v>
      </c>
      <c r="D58" s="28">
        <v>44901</v>
      </c>
      <c r="E58" s="5" t="s">
        <v>17</v>
      </c>
      <c r="F58" s="29">
        <v>0.75</v>
      </c>
      <c r="G58" s="30">
        <f>D58+TIME(HOUR(F58)+$A$7,0,0)</f>
        <v>44901.291666666664</v>
      </c>
      <c r="H58" s="5" t="str">
        <f>IF(I51="","",INDEX(AJ:AJ,MATCH("1F",AT:AT,0),1)&amp;" - "&amp;INDEX(AJ:AJ,MATCH("2E",AT:AT,0),1))</f>
        <v/>
      </c>
      <c r="I58" s="67"/>
      <c r="J58" s="5" t="str">
        <f>IF(I58="","",IF(O58=P58,"Draw",IF(O58&gt;P58,K58,L58)))</f>
        <v/>
      </c>
      <c r="K58" s="17" t="str">
        <f>IF(H58="","",LEFT(H58,FIND(" -",H58,1)-1))</f>
        <v/>
      </c>
      <c r="L58" s="17" t="str">
        <f>IF(H58="","",MID(H58,FIND("-",H58,1)+2,LEN(H58)-FIND("-",H58,1)+2))</f>
        <v/>
      </c>
      <c r="M58" s="17" t="str">
        <f t="shared" si="3"/>
        <v/>
      </c>
      <c r="N58" s="17" t="str">
        <f t="shared" si="4"/>
        <v/>
      </c>
      <c r="O58" s="17" t="str">
        <f>IF(I58="","",LEFT(I58,FIND(":",I58,1)-1)*1)</f>
        <v/>
      </c>
      <c r="P58" s="17" t="str">
        <f>IF(I58="","",MID(I58,FIND(":",I58,1)+1,LEN(I58)-FIND(":",I58,1)+1)*1)</f>
        <v/>
      </c>
      <c r="BC58" s="21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FA58" s="72"/>
      <c r="FB58" s="72"/>
    </row>
    <row r="59" spans="1:158" s="17" customFormat="1" ht="30" customHeight="1" thickBot="1" x14ac:dyDescent="0.3">
      <c r="A59" s="71"/>
      <c r="B59" s="31">
        <v>56</v>
      </c>
      <c r="C59" s="31" t="s">
        <v>129</v>
      </c>
      <c r="D59" s="32">
        <v>44901</v>
      </c>
      <c r="E59" s="31" t="s">
        <v>16</v>
      </c>
      <c r="F59" s="33">
        <v>0.91666666666666663</v>
      </c>
      <c r="G59" s="34">
        <f t="shared" si="2"/>
        <v>44901.458333333336</v>
      </c>
      <c r="H59" s="31" t="str">
        <f>IF(I51="","",INDEX(AJ:AJ,MATCH("1H",AT:AT,0),1)&amp;" - "&amp;INDEX(AJ:AJ,MATCH("2G",AT:AT,0),1))</f>
        <v/>
      </c>
      <c r="I59" s="68"/>
      <c r="J59" s="31" t="str">
        <f t="shared" si="5"/>
        <v/>
      </c>
      <c r="K59" s="17" t="str">
        <f t="shared" si="6"/>
        <v/>
      </c>
      <c r="L59" s="17" t="str">
        <f t="shared" si="7"/>
        <v/>
      </c>
      <c r="M59" s="17" t="str">
        <f t="shared" si="3"/>
        <v/>
      </c>
      <c r="N59" s="17" t="str">
        <f t="shared" si="4"/>
        <v/>
      </c>
      <c r="O59" s="17" t="str">
        <f t="shared" si="8"/>
        <v/>
      </c>
      <c r="P59" s="17" t="str">
        <f t="shared" si="9"/>
        <v/>
      </c>
      <c r="BC59" s="21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FA59" s="72"/>
      <c r="FB59" s="72"/>
    </row>
    <row r="60" spans="1:158" s="17" customFormat="1" ht="30" customHeight="1" x14ac:dyDescent="0.25">
      <c r="A60" s="71"/>
      <c r="B60" s="5">
        <v>57</v>
      </c>
      <c r="C60" s="5" t="s">
        <v>130</v>
      </c>
      <c r="D60" s="28">
        <v>44904</v>
      </c>
      <c r="E60" s="5" t="s">
        <v>16</v>
      </c>
      <c r="F60" s="29">
        <v>0.91666666666666663</v>
      </c>
      <c r="G60" s="30">
        <f t="shared" si="2"/>
        <v>44904.458333333336</v>
      </c>
      <c r="H60" s="5" t="str">
        <f>IF(I59="","",M52&amp;" - "&amp;M53)</f>
        <v/>
      </c>
      <c r="I60" s="67"/>
      <c r="J60" s="5" t="str">
        <f t="shared" si="5"/>
        <v/>
      </c>
      <c r="K60" s="17" t="str">
        <f t="shared" si="6"/>
        <v/>
      </c>
      <c r="L60" s="17" t="str">
        <f t="shared" si="7"/>
        <v/>
      </c>
      <c r="M60" s="17" t="str">
        <f t="shared" si="3"/>
        <v/>
      </c>
      <c r="N60" s="17" t="str">
        <f t="shared" si="4"/>
        <v/>
      </c>
      <c r="O60" s="17" t="str">
        <f t="shared" si="8"/>
        <v/>
      </c>
      <c r="P60" s="17" t="str">
        <f t="shared" si="9"/>
        <v/>
      </c>
      <c r="BC60" s="21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FA60" s="72"/>
      <c r="FB60" s="72"/>
    </row>
    <row r="61" spans="1:158" s="17" customFormat="1" ht="30" customHeight="1" x14ac:dyDescent="0.25">
      <c r="A61" s="71"/>
      <c r="B61" s="5">
        <v>58</v>
      </c>
      <c r="C61" s="5" t="s">
        <v>130</v>
      </c>
      <c r="D61" s="28">
        <v>44904</v>
      </c>
      <c r="E61" s="5" t="s">
        <v>17</v>
      </c>
      <c r="F61" s="29">
        <v>0.75</v>
      </c>
      <c r="G61" s="30">
        <f t="shared" si="2"/>
        <v>44904.291666666664</v>
      </c>
      <c r="H61" s="5" t="str">
        <f>IF(I59="","",M56&amp;" - "&amp;M57)</f>
        <v/>
      </c>
      <c r="I61" s="67"/>
      <c r="J61" s="5" t="str">
        <f t="shared" si="5"/>
        <v/>
      </c>
      <c r="K61" s="17" t="str">
        <f t="shared" si="6"/>
        <v/>
      </c>
      <c r="L61" s="17" t="str">
        <f t="shared" si="7"/>
        <v/>
      </c>
      <c r="M61" s="17" t="str">
        <f t="shared" si="3"/>
        <v/>
      </c>
      <c r="N61" s="17" t="str">
        <f t="shared" si="4"/>
        <v/>
      </c>
      <c r="O61" s="17" t="str">
        <f t="shared" si="8"/>
        <v/>
      </c>
      <c r="P61" s="17" t="str">
        <f t="shared" si="9"/>
        <v/>
      </c>
      <c r="BC61" s="21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FA61" s="72"/>
      <c r="FB61" s="72"/>
    </row>
    <row r="62" spans="1:158" s="17" customFormat="1" ht="30" customHeight="1" x14ac:dyDescent="0.25">
      <c r="A62" s="71"/>
      <c r="B62" s="5">
        <v>59</v>
      </c>
      <c r="C62" s="5" t="s">
        <v>130</v>
      </c>
      <c r="D62" s="28">
        <v>44905</v>
      </c>
      <c r="E62" s="5" t="s">
        <v>12</v>
      </c>
      <c r="F62" s="29">
        <v>0.91666666666666663</v>
      </c>
      <c r="G62" s="30">
        <f t="shared" si="2"/>
        <v>44905.458333333336</v>
      </c>
      <c r="H62" s="5" t="str">
        <f>IF(I59="","",M54&amp;" - "&amp;M55)</f>
        <v/>
      </c>
      <c r="I62" s="67"/>
      <c r="J62" s="5" t="str">
        <f t="shared" si="5"/>
        <v/>
      </c>
      <c r="K62" s="17" t="str">
        <f t="shared" si="6"/>
        <v/>
      </c>
      <c r="L62" s="17" t="str">
        <f t="shared" si="7"/>
        <v/>
      </c>
      <c r="M62" s="17" t="str">
        <f t="shared" si="3"/>
        <v/>
      </c>
      <c r="N62" s="17" t="str">
        <f t="shared" si="4"/>
        <v/>
      </c>
      <c r="O62" s="17" t="str">
        <f t="shared" si="8"/>
        <v/>
      </c>
      <c r="P62" s="17" t="str">
        <f t="shared" si="9"/>
        <v/>
      </c>
      <c r="BC62" s="21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FA62" s="72"/>
      <c r="FB62" s="72"/>
    </row>
    <row r="63" spans="1:158" s="17" customFormat="1" ht="30" customHeight="1" thickBot="1" x14ac:dyDescent="0.3">
      <c r="A63" s="71"/>
      <c r="B63" s="31">
        <v>60</v>
      </c>
      <c r="C63" s="31" t="s">
        <v>130</v>
      </c>
      <c r="D63" s="32">
        <v>44905</v>
      </c>
      <c r="E63" s="31" t="s">
        <v>14</v>
      </c>
      <c r="F63" s="33">
        <v>0.75</v>
      </c>
      <c r="G63" s="34">
        <f t="shared" si="2"/>
        <v>44905.291666666664</v>
      </c>
      <c r="H63" s="31" t="str">
        <f>IF(I59="","",M58&amp;" - "&amp;M59)</f>
        <v/>
      </c>
      <c r="I63" s="68"/>
      <c r="J63" s="31" t="str">
        <f t="shared" si="5"/>
        <v/>
      </c>
      <c r="K63" s="17" t="str">
        <f t="shared" si="6"/>
        <v/>
      </c>
      <c r="L63" s="17" t="str">
        <f t="shared" si="7"/>
        <v/>
      </c>
      <c r="M63" s="17" t="str">
        <f t="shared" si="3"/>
        <v/>
      </c>
      <c r="N63" s="17" t="str">
        <f t="shared" si="4"/>
        <v/>
      </c>
      <c r="O63" s="17" t="str">
        <f t="shared" si="8"/>
        <v/>
      </c>
      <c r="P63" s="17" t="str">
        <f t="shared" si="9"/>
        <v/>
      </c>
      <c r="BC63" s="21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FA63" s="72"/>
      <c r="FB63" s="72"/>
    </row>
    <row r="64" spans="1:158" s="17" customFormat="1" ht="30" customHeight="1" x14ac:dyDescent="0.25">
      <c r="A64" s="71"/>
      <c r="B64" s="5">
        <v>61</v>
      </c>
      <c r="C64" s="5" t="s">
        <v>131</v>
      </c>
      <c r="D64" s="28">
        <v>44908</v>
      </c>
      <c r="E64" s="5" t="s">
        <v>16</v>
      </c>
      <c r="F64" s="29">
        <v>0.91666666666666663</v>
      </c>
      <c r="G64" s="30">
        <f t="shared" si="2"/>
        <v>44908.458333333336</v>
      </c>
      <c r="H64" s="5" t="str">
        <f>IF(I63="","",M60&amp;" - "&amp;M61)</f>
        <v/>
      </c>
      <c r="I64" s="67"/>
      <c r="J64" s="5" t="str">
        <f t="shared" si="5"/>
        <v/>
      </c>
      <c r="K64" s="17" t="str">
        <f t="shared" si="6"/>
        <v/>
      </c>
      <c r="L64" s="17" t="str">
        <f t="shared" si="7"/>
        <v/>
      </c>
      <c r="M64" s="17" t="str">
        <f t="shared" si="3"/>
        <v/>
      </c>
      <c r="N64" s="17" t="str">
        <f t="shared" si="4"/>
        <v/>
      </c>
      <c r="O64" s="17" t="str">
        <f t="shared" si="8"/>
        <v/>
      </c>
      <c r="P64" s="17" t="str">
        <f t="shared" si="9"/>
        <v/>
      </c>
      <c r="BC64" s="21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FA64" s="72"/>
      <c r="FB64" s="72"/>
    </row>
    <row r="65" spans="1:158" s="17" customFormat="1" ht="30" customHeight="1" thickBot="1" x14ac:dyDescent="0.3">
      <c r="A65" s="71"/>
      <c r="B65" s="31">
        <v>62</v>
      </c>
      <c r="C65" s="31" t="s">
        <v>131</v>
      </c>
      <c r="D65" s="32">
        <v>44909</v>
      </c>
      <c r="E65" s="31" t="s">
        <v>12</v>
      </c>
      <c r="F65" s="33">
        <v>0.91666666666666663</v>
      </c>
      <c r="G65" s="34">
        <f t="shared" si="2"/>
        <v>44909.458333333336</v>
      </c>
      <c r="H65" s="31" t="str">
        <f>IF(I63="","",M62&amp;" - "&amp;M63)</f>
        <v/>
      </c>
      <c r="I65" s="68"/>
      <c r="J65" s="31" t="str">
        <f t="shared" si="5"/>
        <v/>
      </c>
      <c r="K65" s="17" t="str">
        <f t="shared" si="6"/>
        <v/>
      </c>
      <c r="L65" s="17" t="str">
        <f t="shared" si="7"/>
        <v/>
      </c>
      <c r="M65" s="17" t="str">
        <f t="shared" si="3"/>
        <v/>
      </c>
      <c r="N65" s="17" t="str">
        <f t="shared" si="4"/>
        <v/>
      </c>
      <c r="O65" s="17" t="str">
        <f t="shared" si="8"/>
        <v/>
      </c>
      <c r="P65" s="17" t="str">
        <f t="shared" si="9"/>
        <v/>
      </c>
      <c r="BC65" s="21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FA65" s="72"/>
      <c r="FB65" s="72"/>
    </row>
    <row r="66" spans="1:158" s="17" customFormat="1" ht="30" customHeight="1" x14ac:dyDescent="0.25">
      <c r="A66" s="71"/>
      <c r="B66" s="5">
        <v>63</v>
      </c>
      <c r="C66" s="5" t="s">
        <v>61</v>
      </c>
      <c r="D66" s="28">
        <v>44912</v>
      </c>
      <c r="E66" s="5" t="s">
        <v>13</v>
      </c>
      <c r="F66" s="29">
        <v>0.75</v>
      </c>
      <c r="G66" s="30">
        <f t="shared" si="2"/>
        <v>44912.291666666664</v>
      </c>
      <c r="H66" s="5" t="str">
        <f>IF(I65="","",N64&amp;" - "&amp;N65)</f>
        <v/>
      </c>
      <c r="I66" s="67"/>
      <c r="J66" s="5" t="str">
        <f t="shared" si="5"/>
        <v/>
      </c>
      <c r="K66" s="17" t="str">
        <f t="shared" si="6"/>
        <v/>
      </c>
      <c r="L66" s="17" t="str">
        <f t="shared" si="7"/>
        <v/>
      </c>
      <c r="M66" s="17" t="str">
        <f t="shared" si="3"/>
        <v/>
      </c>
      <c r="N66" s="17" t="str">
        <f t="shared" si="4"/>
        <v/>
      </c>
      <c r="O66" s="17" t="str">
        <f t="shared" si="8"/>
        <v/>
      </c>
      <c r="P66" s="17" t="str">
        <f t="shared" si="9"/>
        <v/>
      </c>
      <c r="BC66" s="21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FA66" s="72"/>
      <c r="FB66" s="72"/>
    </row>
    <row r="67" spans="1:158" s="17" customFormat="1" ht="30" customHeight="1" x14ac:dyDescent="0.3">
      <c r="A67" s="71"/>
      <c r="B67" s="5">
        <v>64</v>
      </c>
      <c r="C67" s="5" t="s">
        <v>62</v>
      </c>
      <c r="D67" s="28">
        <v>44913</v>
      </c>
      <c r="E67" s="5" t="s">
        <v>16</v>
      </c>
      <c r="F67" s="29">
        <v>0.75</v>
      </c>
      <c r="G67" s="30">
        <f t="shared" si="2"/>
        <v>44913.291666666664</v>
      </c>
      <c r="H67" s="5" t="str">
        <f>IF(I65="","",M64&amp;" - "&amp;M65)</f>
        <v/>
      </c>
      <c r="I67" s="67"/>
      <c r="J67" s="5" t="str">
        <f t="shared" si="5"/>
        <v/>
      </c>
      <c r="K67" s="17" t="str">
        <f t="shared" si="6"/>
        <v/>
      </c>
      <c r="L67" s="17" t="str">
        <f t="shared" si="7"/>
        <v/>
      </c>
      <c r="M67" s="17" t="str">
        <f t="shared" si="3"/>
        <v/>
      </c>
      <c r="N67" s="17" t="str">
        <f t="shared" si="4"/>
        <v/>
      </c>
      <c r="O67" s="17" t="str">
        <f t="shared" si="8"/>
        <v/>
      </c>
      <c r="P67" s="17" t="str">
        <f t="shared" si="9"/>
        <v/>
      </c>
      <c r="BC67" s="21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FA67" s="73"/>
      <c r="FB67" s="73"/>
    </row>
    <row r="68" spans="1:158" ht="17.25" thickBot="1" x14ac:dyDescent="0.35">
      <c r="D68" s="23"/>
      <c r="F68" s="24"/>
      <c r="G68" s="25"/>
      <c r="J68" s="7"/>
      <c r="O68" s="7"/>
      <c r="P68" s="7"/>
      <c r="Q68" s="7"/>
      <c r="R68" s="7"/>
      <c r="S68" s="7"/>
      <c r="T68" s="7"/>
      <c r="BC68" s="26"/>
      <c r="FA68" s="73"/>
      <c r="FB68" s="73"/>
    </row>
    <row r="69" spans="1:158" ht="17.25" thickBot="1" x14ac:dyDescent="0.35">
      <c r="B69" s="81" t="s">
        <v>178</v>
      </c>
      <c r="C69" s="42" t="s">
        <v>71</v>
      </c>
      <c r="D69" s="23"/>
      <c r="F69" s="24"/>
      <c r="G69" s="25"/>
      <c r="J69" s="7"/>
      <c r="O69" s="7"/>
      <c r="P69" s="7"/>
      <c r="Q69" s="7"/>
      <c r="R69" s="7"/>
      <c r="S69" s="7"/>
      <c r="T69" s="7"/>
      <c r="BC69" s="26"/>
      <c r="FA69" s="73"/>
      <c r="FB69" s="73"/>
    </row>
    <row r="70" spans="1:158" x14ac:dyDescent="0.3">
      <c r="B70" s="84" t="s">
        <v>174</v>
      </c>
      <c r="C70" s="82" t="str">
        <f>K52</f>
        <v/>
      </c>
      <c r="D70" s="23"/>
      <c r="F70" s="24"/>
      <c r="G70" s="25"/>
      <c r="J70" s="7"/>
      <c r="O70" s="7"/>
      <c r="P70" s="7"/>
      <c r="Q70" s="7"/>
      <c r="R70" s="7"/>
      <c r="S70" s="7"/>
      <c r="T70" s="7"/>
      <c r="BC70" s="26"/>
      <c r="FA70" s="73"/>
      <c r="FB70" s="73"/>
    </row>
    <row r="71" spans="1:158" x14ac:dyDescent="0.3">
      <c r="B71" s="84" t="s">
        <v>174</v>
      </c>
      <c r="C71" s="82" t="str">
        <f>L52</f>
        <v/>
      </c>
      <c r="D71" s="23"/>
      <c r="F71" s="24"/>
      <c r="G71" s="25"/>
      <c r="J71" s="7"/>
      <c r="O71" s="7"/>
      <c r="P71" s="7"/>
      <c r="Q71" s="7"/>
      <c r="R71" s="7"/>
      <c r="S71" s="7"/>
      <c r="T71" s="7"/>
      <c r="BC71" s="26"/>
      <c r="FA71" s="73"/>
      <c r="FB71" s="73"/>
    </row>
    <row r="72" spans="1:158" x14ac:dyDescent="0.3">
      <c r="B72" s="84" t="s">
        <v>174</v>
      </c>
      <c r="C72" s="82" t="str">
        <f>K53</f>
        <v/>
      </c>
      <c r="D72" s="23"/>
      <c r="F72" s="24"/>
      <c r="G72" s="25"/>
      <c r="J72" s="7"/>
      <c r="O72" s="7"/>
      <c r="P72" s="7"/>
      <c r="Q72" s="7"/>
      <c r="R72" s="7"/>
      <c r="S72" s="7"/>
      <c r="T72" s="7"/>
      <c r="BC72" s="26"/>
      <c r="FA72" s="73"/>
      <c r="FB72" s="73"/>
    </row>
    <row r="73" spans="1:158" x14ac:dyDescent="0.3">
      <c r="B73" s="84" t="s">
        <v>174</v>
      </c>
      <c r="C73" s="82" t="str">
        <f>L53</f>
        <v/>
      </c>
      <c r="D73" s="23"/>
      <c r="F73" s="24"/>
      <c r="G73" s="25"/>
      <c r="J73" s="7"/>
      <c r="O73" s="7"/>
      <c r="P73" s="7"/>
      <c r="Q73" s="7"/>
      <c r="R73" s="7"/>
      <c r="S73" s="7"/>
      <c r="T73" s="7"/>
      <c r="BC73" s="26"/>
      <c r="FA73" s="73"/>
      <c r="FB73" s="73"/>
    </row>
    <row r="74" spans="1:158" x14ac:dyDescent="0.3">
      <c r="B74" s="84" t="s">
        <v>174</v>
      </c>
      <c r="C74" s="82" t="str">
        <f>K54</f>
        <v/>
      </c>
      <c r="D74" s="23"/>
      <c r="F74" s="24"/>
      <c r="G74" s="25"/>
      <c r="J74" s="7"/>
      <c r="O74" s="7"/>
      <c r="P74" s="7"/>
      <c r="Q74" s="7"/>
      <c r="R74" s="7"/>
      <c r="S74" s="7"/>
      <c r="T74" s="7"/>
      <c r="BC74" s="26"/>
      <c r="FA74" s="73"/>
      <c r="FB74" s="73"/>
    </row>
    <row r="75" spans="1:158" x14ac:dyDescent="0.3">
      <c r="B75" s="84" t="s">
        <v>174</v>
      </c>
      <c r="C75" s="82" t="str">
        <f>L54</f>
        <v/>
      </c>
      <c r="D75" s="23"/>
      <c r="F75" s="24"/>
      <c r="G75" s="25"/>
      <c r="J75" s="7"/>
      <c r="O75" s="7"/>
      <c r="P75" s="7"/>
      <c r="Q75" s="7"/>
      <c r="R75" s="7"/>
      <c r="S75" s="7"/>
      <c r="T75" s="7"/>
      <c r="FA75" s="73"/>
      <c r="FB75" s="73"/>
    </row>
    <row r="76" spans="1:158" x14ac:dyDescent="0.3">
      <c r="B76" s="84" t="s">
        <v>174</v>
      </c>
      <c r="C76" s="82" t="str">
        <f>K55</f>
        <v/>
      </c>
      <c r="FA76" s="73"/>
      <c r="FB76" s="73"/>
    </row>
    <row r="77" spans="1:158" x14ac:dyDescent="0.3">
      <c r="B77" s="84" t="s">
        <v>174</v>
      </c>
      <c r="C77" s="82" t="str">
        <f>L55</f>
        <v/>
      </c>
      <c r="FA77" s="73"/>
      <c r="FB77" s="73"/>
    </row>
    <row r="78" spans="1:158" x14ac:dyDescent="0.3">
      <c r="B78" s="84" t="s">
        <v>174</v>
      </c>
      <c r="C78" s="82" t="str">
        <f>K56</f>
        <v/>
      </c>
      <c r="FA78" s="73"/>
      <c r="FB78" s="73"/>
    </row>
    <row r="79" spans="1:158" x14ac:dyDescent="0.3">
      <c r="B79" s="84" t="s">
        <v>174</v>
      </c>
      <c r="C79" s="82" t="str">
        <f>L56</f>
        <v/>
      </c>
      <c r="FA79" s="73"/>
      <c r="FB79" s="73"/>
    </row>
    <row r="80" spans="1:158" x14ac:dyDescent="0.3">
      <c r="B80" s="84" t="s">
        <v>174</v>
      </c>
      <c r="C80" s="82" t="str">
        <f>K57</f>
        <v/>
      </c>
      <c r="FA80" s="73"/>
      <c r="FB80" s="73"/>
    </row>
    <row r="81" spans="2:158" x14ac:dyDescent="0.3">
      <c r="B81" s="84" t="s">
        <v>174</v>
      </c>
      <c r="C81" s="82" t="str">
        <f>L57</f>
        <v/>
      </c>
      <c r="FA81" s="73"/>
      <c r="FB81" s="73"/>
    </row>
    <row r="82" spans="2:158" x14ac:dyDescent="0.3">
      <c r="B82" s="84" t="s">
        <v>174</v>
      </c>
      <c r="C82" s="82" t="str">
        <f>K58</f>
        <v/>
      </c>
      <c r="FA82" s="73"/>
      <c r="FB82" s="73"/>
    </row>
    <row r="83" spans="2:158" x14ac:dyDescent="0.3">
      <c r="B83" s="84" t="s">
        <v>174</v>
      </c>
      <c r="C83" s="82" t="str">
        <f>L58</f>
        <v/>
      </c>
      <c r="FA83" s="73"/>
      <c r="FB83" s="73"/>
    </row>
    <row r="84" spans="2:158" x14ac:dyDescent="0.3">
      <c r="B84" s="84" t="s">
        <v>174</v>
      </c>
      <c r="C84" s="82" t="str">
        <f>K59</f>
        <v/>
      </c>
      <c r="FA84" s="73"/>
      <c r="FB84" s="73"/>
    </row>
    <row r="85" spans="2:158" x14ac:dyDescent="0.3">
      <c r="B85" s="84" t="s">
        <v>174</v>
      </c>
      <c r="C85" s="82" t="str">
        <f>L59</f>
        <v/>
      </c>
    </row>
    <row r="86" spans="2:158" x14ac:dyDescent="0.3">
      <c r="B86" s="84" t="s">
        <v>175</v>
      </c>
      <c r="C86" s="82" t="str">
        <f>K60</f>
        <v/>
      </c>
    </row>
    <row r="87" spans="2:158" x14ac:dyDescent="0.3">
      <c r="B87" s="84" t="s">
        <v>175</v>
      </c>
      <c r="C87" s="82" t="str">
        <f>L60</f>
        <v/>
      </c>
    </row>
    <row r="88" spans="2:158" x14ac:dyDescent="0.3">
      <c r="B88" s="84" t="s">
        <v>175</v>
      </c>
      <c r="C88" s="82" t="str">
        <f>K61</f>
        <v/>
      </c>
    </row>
    <row r="89" spans="2:158" x14ac:dyDescent="0.3">
      <c r="B89" s="84" t="s">
        <v>175</v>
      </c>
      <c r="C89" s="82" t="str">
        <f>L61</f>
        <v/>
      </c>
    </row>
    <row r="90" spans="2:158" x14ac:dyDescent="0.3">
      <c r="B90" s="84" t="s">
        <v>175</v>
      </c>
      <c r="C90" s="82" t="str">
        <f>K62</f>
        <v/>
      </c>
    </row>
    <row r="91" spans="2:158" x14ac:dyDescent="0.3">
      <c r="B91" s="84" t="s">
        <v>175</v>
      </c>
      <c r="C91" s="82" t="str">
        <f>L62</f>
        <v/>
      </c>
    </row>
    <row r="92" spans="2:158" x14ac:dyDescent="0.3">
      <c r="B92" s="84" t="s">
        <v>175</v>
      </c>
      <c r="C92" s="82" t="str">
        <f>K63</f>
        <v/>
      </c>
    </row>
    <row r="93" spans="2:158" x14ac:dyDescent="0.3">
      <c r="B93" s="84" t="s">
        <v>175</v>
      </c>
      <c r="C93" s="82" t="str">
        <f>L63</f>
        <v/>
      </c>
    </row>
    <row r="94" spans="2:158" x14ac:dyDescent="0.3">
      <c r="B94" s="84" t="s">
        <v>176</v>
      </c>
      <c r="C94" s="82" t="str">
        <f>K64</f>
        <v/>
      </c>
    </row>
    <row r="95" spans="2:158" x14ac:dyDescent="0.3">
      <c r="B95" s="84" t="s">
        <v>176</v>
      </c>
      <c r="C95" s="82" t="str">
        <f>L64</f>
        <v/>
      </c>
    </row>
    <row r="96" spans="2:158" x14ac:dyDescent="0.3">
      <c r="B96" s="84" t="s">
        <v>176</v>
      </c>
      <c r="C96" s="82" t="str">
        <f>K65</f>
        <v/>
      </c>
    </row>
    <row r="97" spans="2:3" x14ac:dyDescent="0.3">
      <c r="B97" s="84" t="s">
        <v>176</v>
      </c>
      <c r="C97" s="82" t="str">
        <f>L65</f>
        <v/>
      </c>
    </row>
    <row r="98" spans="2:3" x14ac:dyDescent="0.3">
      <c r="B98" s="84" t="s">
        <v>177</v>
      </c>
      <c r="C98" s="82" t="str">
        <f>K66</f>
        <v/>
      </c>
    </row>
    <row r="99" spans="2:3" x14ac:dyDescent="0.3">
      <c r="B99" s="84" t="s">
        <v>177</v>
      </c>
      <c r="C99" s="82" t="str">
        <f>L66</f>
        <v/>
      </c>
    </row>
    <row r="100" spans="2:3" x14ac:dyDescent="0.3">
      <c r="B100" s="84" t="s">
        <v>121</v>
      </c>
      <c r="C100" s="82" t="str">
        <f>K67</f>
        <v/>
      </c>
    </row>
    <row r="101" spans="2:3" ht="17.25" thickBot="1" x14ac:dyDescent="0.35">
      <c r="B101" s="85" t="s">
        <v>121</v>
      </c>
      <c r="C101" s="83" t="str">
        <f>L67</f>
        <v/>
      </c>
    </row>
  </sheetData>
  <sheetProtection algorithmName="SHA-512" hashValue="HxeLRHmlyBO8apqM2T7NC2kJoqmuOGEXj8YTjS7V0BesFfrQb+1IL5r2AAiRTaKEIM3U7IQZRSwPseKP0RcblQ==" saltValue="E+lkMOBlj+K6YGgGTBAIhA==" spinCount="100000" sheet="1" objects="1" scenarios="1"/>
  <mergeCells count="10">
    <mergeCell ref="AA29:AB29"/>
    <mergeCell ref="AA35:AB35"/>
    <mergeCell ref="AA41:AB41"/>
    <mergeCell ref="AA47:AB47"/>
    <mergeCell ref="B1:J1"/>
    <mergeCell ref="AA3:AE3"/>
    <mergeCell ref="AA5:AB5"/>
    <mergeCell ref="AA11:AB11"/>
    <mergeCell ref="AA17:AB17"/>
    <mergeCell ref="AA23:AB23"/>
  </mergeCells>
  <conditionalFormatting sqref="A5">
    <cfRule type="expression" dxfId="20" priority="9">
      <formula>AND(LEN($K2)&gt;0,(OR(IFERROR(FIND($K2,$FD$30,1)&gt;0,0),IFERROR(FIND($L2,$FD$30,1)&gt;0,0))))</formula>
    </cfRule>
  </conditionalFormatting>
  <conditionalFormatting sqref="A6">
    <cfRule type="expression" dxfId="19" priority="10">
      <formula>AND(LEN($K2)&gt;0,(OR(IFERROR(FIND($K2,$FD$30,1)&gt;0,0),IFERROR(FIND($L2,$FD$30,1)&gt;0,0))))</formula>
    </cfRule>
  </conditionalFormatting>
  <conditionalFormatting sqref="A7">
    <cfRule type="expression" dxfId="18" priority="11">
      <formula>AND(LEN($K2)&gt;0,(OR(IFERROR(FIND($K2,$FD$30,1)&gt;0,0),IFERROR(FIND($L2,$FD$30,1)&gt;0,0))))</formula>
    </cfRule>
  </conditionalFormatting>
  <conditionalFormatting sqref="E2:T2 FA1:FC1 B3:T67">
    <cfRule type="expression" dxfId="17" priority="8">
      <formula>AND(LEN($K1)&gt;0,(OR(IFERROR(FIND($K1,$FD$30,1)&gt;0,0),IFERROR(FIND($L1,$FD$30,1)&gt;0,0))))</formula>
    </cfRule>
  </conditionalFormatting>
  <conditionalFormatting sqref="AS1:AS1048576">
    <cfRule type="expression" dxfId="16" priority="4">
      <formula>ISNUMBER(AS1)</formula>
    </cfRule>
  </conditionalFormatting>
  <conditionalFormatting sqref="BD4:CI35">
    <cfRule type="expression" dxfId="15" priority="7">
      <formula>BD4=0</formula>
    </cfRule>
  </conditionalFormatting>
  <conditionalFormatting sqref="CL4:DQ35">
    <cfRule type="expression" dxfId="14" priority="5">
      <formula>CL4=0</formula>
    </cfRule>
  </conditionalFormatting>
  <conditionalFormatting sqref="DT4:EY35">
    <cfRule type="expression" dxfId="13" priority="6">
      <formula>DT4=0</formula>
    </cfRule>
  </conditionalFormatting>
  <conditionalFormatting sqref="C70:C101">
    <cfRule type="expression" dxfId="12" priority="3">
      <formula>AND(LEN($K70)&gt;0,(OR(IFERROR(FIND($K70,$FD$30,1)&gt;0,0),IFERROR(FIND($L70,$FD$30,1)&gt;0,0))))</formula>
    </cfRule>
  </conditionalFormatting>
  <conditionalFormatting sqref="B70:B101">
    <cfRule type="expression" dxfId="11" priority="2">
      <formula>AND(LEN($K70)&gt;0,(OR(IFERROR(FIND($K70,$FD$30,1)&gt;0,0),IFERROR(FIND($L70,$FD$30,1)&gt;0,0))))</formula>
    </cfRule>
  </conditionalFormatting>
  <conditionalFormatting sqref="B69:C69">
    <cfRule type="expression" dxfId="10" priority="1">
      <formula>AND(LEN($K69)&gt;0,(OR(IFERROR(FIND($K69,$FD$30,1)&gt;0,0),IFERROR(FIND($L69,$FD$30,1)&gt;0,0))))</formula>
    </cfRule>
  </conditionalFormatting>
  <dataValidations count="1">
    <dataValidation type="list" allowBlank="1" showInputMessage="1" showErrorMessage="1" sqref="E4:E51" xr:uid="{A1DA697D-EF35-4B68-B440-D405C9EB1314}">
      <formula1>Stadiums</formula1>
    </dataValidation>
  </dataValidations>
  <pageMargins left="0.7" right="0.7" top="0.75" bottom="0.75" header="0.3" footer="0.3"/>
  <pageSetup orientation="portrait" horizontalDpi="4294967293" verticalDpi="0" r:id="rId1"/>
  <drawing r:id="rId2"/>
  <picture r:id="rId3"/>
  <tableParts count="3"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08586-2B97-4D92-BF95-F5A2B4F54BAE}">
  <sheetPr codeName="Sheet3"/>
  <dimension ref="A1:Q97"/>
  <sheetViews>
    <sheetView workbookViewId="0"/>
  </sheetViews>
  <sheetFormatPr defaultRowHeight="15" x14ac:dyDescent="0.25"/>
  <cols>
    <col min="1" max="1" width="13.28515625" style="59" customWidth="1"/>
    <col min="2" max="2" width="12.5703125" style="59" bestFit="1" customWidth="1"/>
    <col min="3" max="3" width="23.7109375" style="59" bestFit="1" customWidth="1"/>
    <col min="4" max="4" width="11.28515625" style="74" bestFit="1" customWidth="1"/>
    <col min="5" max="6" width="9.7109375" style="59" hidden="1" customWidth="1"/>
    <col min="7" max="8" width="15.85546875" style="59" hidden="1" customWidth="1"/>
    <col min="9" max="9" width="10.85546875" style="59" hidden="1" customWidth="1"/>
    <col min="10" max="10" width="17.28515625" style="59" hidden="1" customWidth="1"/>
    <col min="11" max="11" width="27.85546875" style="59" hidden="1" customWidth="1"/>
    <col min="12" max="12" width="18" style="59" hidden="1" customWidth="1"/>
    <col min="13" max="13" width="18.28515625" style="59" bestFit="1" customWidth="1"/>
    <col min="14" max="14" width="9.140625" style="59"/>
    <col min="15" max="15" width="16.28515625" style="59" customWidth="1"/>
    <col min="16" max="16" width="20.42578125" style="59" bestFit="1" customWidth="1"/>
    <col min="17" max="16384" width="9.140625" style="59"/>
  </cols>
  <sheetData>
    <row r="1" spans="1:17" x14ac:dyDescent="0.25">
      <c r="A1" s="60" t="s">
        <v>154</v>
      </c>
      <c r="B1" s="60" t="s">
        <v>143</v>
      </c>
      <c r="C1" s="60" t="s">
        <v>149</v>
      </c>
      <c r="D1" s="75" t="s">
        <v>150</v>
      </c>
      <c r="E1" s="59" t="s">
        <v>165</v>
      </c>
      <c r="F1" s="59" t="s">
        <v>166</v>
      </c>
      <c r="G1" s="59" t="s">
        <v>167</v>
      </c>
      <c r="H1" s="59" t="s">
        <v>168</v>
      </c>
      <c r="I1" s="59" t="s">
        <v>169</v>
      </c>
      <c r="J1" s="59" t="s">
        <v>161</v>
      </c>
      <c r="K1" s="59" t="s">
        <v>162</v>
      </c>
      <c r="L1" s="59" t="s">
        <v>164</v>
      </c>
      <c r="M1" s="63" t="s">
        <v>163</v>
      </c>
      <c r="O1" s="61" t="s">
        <v>154</v>
      </c>
      <c r="P1" s="59" t="s">
        <v>171</v>
      </c>
      <c r="Q1"/>
    </row>
    <row r="2" spans="1:17" x14ac:dyDescent="0.25">
      <c r="A2" s="59" t="s">
        <v>1</v>
      </c>
      <c r="B2" s="59">
        <v>1</v>
      </c>
      <c r="C2" s="59" t="s">
        <v>2</v>
      </c>
      <c r="D2" s="74" t="s">
        <v>173</v>
      </c>
      <c r="E2" s="59" t="str">
        <f>IF(C2="","",LEFT(C2,FIND(" -",C2,1)-1))</f>
        <v>Qatar</v>
      </c>
      <c r="F2" s="59" t="str">
        <f>IF(C2="","",MID(C2,FIND("-",C2,1)+2,LEN(C2)-FIND("-",C2,1)+2))</f>
        <v>Ecuador</v>
      </c>
      <c r="G2" s="59">
        <f>IF(D2="","",LEFT(D2,FIND(":",D2,1)-1)*1)</f>
        <v>1</v>
      </c>
      <c r="H2" s="59">
        <f>IF(D2="","",MID(D2,FIND(":",D2,1)+1,LEN(D2)-FIND(":",D2,1)+1)*1)</f>
        <v>0</v>
      </c>
      <c r="I2" s="59" t="str">
        <f>IF(D2="","",IF(G2=H2,"Draw",IF(G2&gt;H2,E2,F2)))</f>
        <v>Qatar</v>
      </c>
      <c r="J2" s="59" t="b">
        <f>D2=VLOOKUP(B2,ACTUALS!B:J,8,FALSE)</f>
        <v>0</v>
      </c>
      <c r="K2" s="59">
        <f>IFERROR((VLOOKUP(B2,ACTUALS!B:P,14,FALSE)+VLOOKUP(B2,ACTUALS!B:P,15,FALSE))=(G2+H2),0)</f>
        <v>0</v>
      </c>
      <c r="L2" s="59" t="b">
        <f>VLOOKUP(B2,ACTUALS!B:J,9,FALSE)=I2</f>
        <v>0</v>
      </c>
      <c r="M2" s="86">
        <f>IFERROR(IF(NOT(ISNUMBER(Table2[[#This Row],[GAME '#]])),IF(ISNUMBER(FIND(Table2[[#This Row],[TEAMS]],VLOOKUP(Table2[[#This Row],[GAME '#]],EliminationStages,2,FALSE),1)),CorrectStage,0),IF(SCORING.RULES!$B$6="No",1,VLOOKUP(B2,ACTUALS!B:J,7,FALSE)=C2)*((J2*CorrectScore)+(K2*CorrectNumberofGoals)+(L2*CorrectResult))),0)</f>
        <v>0</v>
      </c>
      <c r="O2" s="59" t="s">
        <v>1</v>
      </c>
      <c r="P2" s="86">
        <v>0</v>
      </c>
      <c r="Q2"/>
    </row>
    <row r="3" spans="1:17" x14ac:dyDescent="0.25">
      <c r="A3" s="59" t="s">
        <v>1</v>
      </c>
      <c r="B3" s="59">
        <v>2</v>
      </c>
      <c r="C3" s="59" t="s">
        <v>6</v>
      </c>
      <c r="D3" s="74" t="s">
        <v>173</v>
      </c>
      <c r="E3" s="59" t="str">
        <f t="shared" ref="E3:E34" si="0">IF(C3="","",LEFT(C3,FIND(" -",C3,1)-1))</f>
        <v>Senegal</v>
      </c>
      <c r="F3" s="59" t="str">
        <f t="shared" ref="F3:F34" si="1">IF(C3="","",MID(C3,FIND("-",C3,1)+2,LEN(C3)-FIND("-",C3,1)+2))</f>
        <v>Netherlands</v>
      </c>
      <c r="G3" s="59">
        <f t="shared" ref="G3:G34" si="2">IF(D3="","",LEFT(D3,FIND(":",D3,1)-1)*1)</f>
        <v>1</v>
      </c>
      <c r="H3" s="59">
        <f t="shared" ref="H3:H34" si="3">IF(D3="","",MID(D3,FIND(":",D3,1)+1,LEN(D3)-FIND(":",D3,1)+1)*1)</f>
        <v>0</v>
      </c>
      <c r="I3" s="59" t="str">
        <f t="shared" ref="I3:I34" si="4">IF(D3="","",IF(G3=H3,"Draw",IF(G3&gt;H3,E3,F3)))</f>
        <v>Senegal</v>
      </c>
      <c r="J3" s="59" t="b">
        <f>D3=VLOOKUP(B3,ACTUALS!B:J,8,FALSE)</f>
        <v>0</v>
      </c>
      <c r="K3" s="59">
        <f>IFERROR((VLOOKUP(B3,ACTUALS!B:P,14,FALSE)+VLOOKUP(B3,ACTUALS!B:P,15,FALSE))=(G3+H3),0)</f>
        <v>0</v>
      </c>
      <c r="L3" s="59" t="b">
        <f>VLOOKUP(B3,ACTUALS!B:J,9,FALSE)=I3</f>
        <v>0</v>
      </c>
      <c r="M3" s="86">
        <f>IFERROR(IF(NOT(ISNUMBER(Table2[[#This Row],[GAME '#]])),IF(ISNUMBER(FIND(Table2[[#This Row],[TEAMS]],VLOOKUP(Table2[[#This Row],[GAME '#]],EliminationStages,2,FALSE),1)),CorrectStage,0),IF(SCORING.RULES!$B$6="No",1,VLOOKUP(B3,ACTUALS!B:J,7,FALSE)=C3)*((J3*CorrectScore)+(K3*CorrectNumberofGoals)+(L3*CorrectResult))),0)</f>
        <v>0</v>
      </c>
    </row>
    <row r="4" spans="1:17" x14ac:dyDescent="0.25">
      <c r="A4" s="59" t="s">
        <v>1</v>
      </c>
      <c r="B4" s="59">
        <v>3</v>
      </c>
      <c r="C4" s="59" t="s">
        <v>5</v>
      </c>
      <c r="D4" s="74" t="s">
        <v>173</v>
      </c>
      <c r="E4" s="59" t="str">
        <f t="shared" si="0"/>
        <v>England</v>
      </c>
      <c r="F4" s="59" t="str">
        <f t="shared" si="1"/>
        <v>Iran</v>
      </c>
      <c r="G4" s="59">
        <f t="shared" si="2"/>
        <v>1</v>
      </c>
      <c r="H4" s="59">
        <f t="shared" si="3"/>
        <v>0</v>
      </c>
      <c r="I4" s="59" t="str">
        <f t="shared" si="4"/>
        <v>England</v>
      </c>
      <c r="J4" s="59" t="b">
        <f>D4=VLOOKUP(B4,ACTUALS!B:J,8,FALSE)</f>
        <v>0</v>
      </c>
      <c r="K4" s="59">
        <f>IFERROR((VLOOKUP(B4,ACTUALS!B:P,14,FALSE)+VLOOKUP(B4,ACTUALS!B:P,15,FALSE))=(G4+H4),0)</f>
        <v>0</v>
      </c>
      <c r="L4" s="59" t="b">
        <f>VLOOKUP(B4,ACTUALS!B:J,9,FALSE)=I4</f>
        <v>0</v>
      </c>
      <c r="M4" s="86">
        <f>IFERROR(IF(NOT(ISNUMBER(Table2[[#This Row],[GAME '#]])),IF(ISNUMBER(FIND(Table2[[#This Row],[TEAMS]],VLOOKUP(Table2[[#This Row],[GAME '#]],EliminationStages,2,FALSE),1)),CorrectStage,0),IF(SCORING.RULES!$B$6="No",1,VLOOKUP(B4,ACTUALS!B:J,7,FALSE)=C4)*((J4*CorrectScore)+(K4*CorrectNumberofGoals)+(L4*CorrectResult))),0)</f>
        <v>0</v>
      </c>
    </row>
    <row r="5" spans="1:17" x14ac:dyDescent="0.25">
      <c r="A5" s="59" t="s">
        <v>1</v>
      </c>
      <c r="B5" s="59">
        <v>4</v>
      </c>
      <c r="C5" s="59" t="s">
        <v>7</v>
      </c>
      <c r="D5" s="74" t="s">
        <v>173</v>
      </c>
      <c r="E5" s="59" t="str">
        <f t="shared" si="0"/>
        <v>USA</v>
      </c>
      <c r="F5" s="59" t="str">
        <f t="shared" si="1"/>
        <v>Wales</v>
      </c>
      <c r="G5" s="59">
        <f t="shared" si="2"/>
        <v>1</v>
      </c>
      <c r="H5" s="59">
        <f t="shared" si="3"/>
        <v>0</v>
      </c>
      <c r="I5" s="59" t="str">
        <f t="shared" si="4"/>
        <v>USA</v>
      </c>
      <c r="J5" s="59" t="b">
        <f>D5=VLOOKUP(B5,ACTUALS!B:J,8,FALSE)</f>
        <v>0</v>
      </c>
      <c r="K5" s="59">
        <f>IFERROR((VLOOKUP(B5,ACTUALS!B:P,14,FALSE)+VLOOKUP(B5,ACTUALS!B:P,15,FALSE))=(G5+H5),0)</f>
        <v>0</v>
      </c>
      <c r="L5" s="59" t="b">
        <f>VLOOKUP(B5,ACTUALS!B:J,9,FALSE)=I5</f>
        <v>0</v>
      </c>
      <c r="M5" s="86">
        <f>IFERROR(IF(NOT(ISNUMBER(Table2[[#This Row],[GAME '#]])),IF(ISNUMBER(FIND(Table2[[#This Row],[TEAMS]],VLOOKUP(Table2[[#This Row],[GAME '#]],EliminationStages,2,FALSE),1)),CorrectStage,0),IF(SCORING.RULES!$B$6="No",1,VLOOKUP(B5,ACTUALS!B:J,7,FALSE)=C5)*((J5*CorrectScore)+(K5*CorrectNumberofGoals)+(L5*CorrectResult))),0)</f>
        <v>0</v>
      </c>
    </row>
    <row r="6" spans="1:17" x14ac:dyDescent="0.25">
      <c r="A6" s="59" t="s">
        <v>1</v>
      </c>
      <c r="B6" s="59">
        <v>5</v>
      </c>
      <c r="C6" s="59" t="s">
        <v>23</v>
      </c>
      <c r="D6" s="74" t="s">
        <v>173</v>
      </c>
      <c r="E6" s="59" t="str">
        <f t="shared" si="0"/>
        <v>France</v>
      </c>
      <c r="F6" s="59" t="str">
        <f t="shared" si="1"/>
        <v>Australia</v>
      </c>
      <c r="G6" s="59">
        <f t="shared" si="2"/>
        <v>1</v>
      </c>
      <c r="H6" s="59">
        <f t="shared" si="3"/>
        <v>0</v>
      </c>
      <c r="I6" s="59" t="str">
        <f t="shared" si="4"/>
        <v>France</v>
      </c>
      <c r="J6" s="59" t="b">
        <f>D6=VLOOKUP(B6,ACTUALS!B:J,8,FALSE)</f>
        <v>0</v>
      </c>
      <c r="K6" s="59">
        <f>IFERROR((VLOOKUP(B6,ACTUALS!B:P,14,FALSE)+VLOOKUP(B6,ACTUALS!B:P,15,FALSE))=(G6+H6),0)</f>
        <v>0</v>
      </c>
      <c r="L6" s="59" t="b">
        <f>VLOOKUP(B6,ACTUALS!B:J,9,FALSE)=I6</f>
        <v>0</v>
      </c>
      <c r="M6" s="86">
        <f>IFERROR(IF(NOT(ISNUMBER(Table2[[#This Row],[GAME '#]])),IF(ISNUMBER(FIND(Table2[[#This Row],[TEAMS]],VLOOKUP(Table2[[#This Row],[GAME '#]],EliminationStages,2,FALSE),1)),CorrectStage,0),IF(SCORING.RULES!$B$6="No",1,VLOOKUP(B6,ACTUALS!B:J,7,FALSE)=C6)*((J6*CorrectScore)+(K6*CorrectNumberofGoals)+(L6*CorrectResult))),0)</f>
        <v>0</v>
      </c>
    </row>
    <row r="7" spans="1:17" x14ac:dyDescent="0.25">
      <c r="A7" s="59" t="s">
        <v>1</v>
      </c>
      <c r="B7" s="59">
        <v>6</v>
      </c>
      <c r="C7" s="59" t="s">
        <v>19</v>
      </c>
      <c r="D7" s="74" t="s">
        <v>173</v>
      </c>
      <c r="E7" s="59" t="str">
        <f t="shared" si="0"/>
        <v>Denmark</v>
      </c>
      <c r="F7" s="59" t="str">
        <f t="shared" si="1"/>
        <v>Tunisia</v>
      </c>
      <c r="G7" s="59">
        <f t="shared" si="2"/>
        <v>1</v>
      </c>
      <c r="H7" s="59">
        <f t="shared" si="3"/>
        <v>0</v>
      </c>
      <c r="I7" s="59" t="str">
        <f t="shared" si="4"/>
        <v>Denmark</v>
      </c>
      <c r="J7" s="59" t="b">
        <f>D7=VLOOKUP(B7,ACTUALS!B:J,8,FALSE)</f>
        <v>0</v>
      </c>
      <c r="K7" s="59">
        <f>IFERROR((VLOOKUP(B7,ACTUALS!B:P,14,FALSE)+VLOOKUP(B7,ACTUALS!B:P,15,FALSE))=(G7+H7),0)</f>
        <v>0</v>
      </c>
      <c r="L7" s="59" t="b">
        <f>VLOOKUP(B7,ACTUALS!B:J,9,FALSE)=I7</f>
        <v>0</v>
      </c>
      <c r="M7" s="86">
        <f>IFERROR(IF(NOT(ISNUMBER(Table2[[#This Row],[GAME '#]])),IF(ISNUMBER(FIND(Table2[[#This Row],[TEAMS]],VLOOKUP(Table2[[#This Row],[GAME '#]],EliminationStages,2,FALSE),1)),CorrectStage,0),IF(SCORING.RULES!$B$6="No",1,VLOOKUP(B7,ACTUALS!B:J,7,FALSE)=C7)*((J7*CorrectScore)+(K7*CorrectNumberofGoals)+(L7*CorrectResult))),0)</f>
        <v>0</v>
      </c>
    </row>
    <row r="8" spans="1:17" x14ac:dyDescent="0.25">
      <c r="A8" s="59" t="s">
        <v>1</v>
      </c>
      <c r="B8" s="59">
        <v>7</v>
      </c>
      <c r="C8" s="59" t="s">
        <v>10</v>
      </c>
      <c r="D8" s="74" t="s">
        <v>173</v>
      </c>
      <c r="E8" s="59" t="str">
        <f t="shared" si="0"/>
        <v>Mexico</v>
      </c>
      <c r="F8" s="59" t="str">
        <f t="shared" si="1"/>
        <v>Poland</v>
      </c>
      <c r="G8" s="59">
        <f t="shared" si="2"/>
        <v>1</v>
      </c>
      <c r="H8" s="59">
        <f t="shared" si="3"/>
        <v>0</v>
      </c>
      <c r="I8" s="59" t="str">
        <f t="shared" si="4"/>
        <v>Mexico</v>
      </c>
      <c r="J8" s="59" t="b">
        <f>D8=VLOOKUP(B8,ACTUALS!B:J,8,FALSE)</f>
        <v>0</v>
      </c>
      <c r="K8" s="59">
        <f>IFERROR((VLOOKUP(B8,ACTUALS!B:P,14,FALSE)+VLOOKUP(B8,ACTUALS!B:P,15,FALSE))=(G8+H8),0)</f>
        <v>0</v>
      </c>
      <c r="L8" s="59" t="b">
        <f>VLOOKUP(B8,ACTUALS!B:J,9,FALSE)=I8</f>
        <v>0</v>
      </c>
      <c r="M8" s="86">
        <f>IFERROR(IF(NOT(ISNUMBER(Table2[[#This Row],[GAME '#]])),IF(ISNUMBER(FIND(Table2[[#This Row],[TEAMS]],VLOOKUP(Table2[[#This Row],[GAME '#]],EliminationStages,2,FALSE),1)),CorrectStage,0),IF(SCORING.RULES!$B$6="No",1,VLOOKUP(B8,ACTUALS!B:J,7,FALSE)=C8)*((J8*CorrectScore)+(K8*CorrectNumberofGoals)+(L8*CorrectResult))),0)</f>
        <v>0</v>
      </c>
    </row>
    <row r="9" spans="1:17" x14ac:dyDescent="0.25">
      <c r="A9" s="59" t="s">
        <v>1</v>
      </c>
      <c r="B9" s="59">
        <v>8</v>
      </c>
      <c r="C9" s="59" t="s">
        <v>8</v>
      </c>
      <c r="D9" s="74" t="s">
        <v>173</v>
      </c>
      <c r="E9" s="59" t="str">
        <f t="shared" si="0"/>
        <v>Argentina</v>
      </c>
      <c r="F9" s="59" t="str">
        <f t="shared" si="1"/>
        <v>Saudi Arabia</v>
      </c>
      <c r="G9" s="59">
        <f t="shared" si="2"/>
        <v>1</v>
      </c>
      <c r="H9" s="59">
        <f t="shared" si="3"/>
        <v>0</v>
      </c>
      <c r="I9" s="59" t="str">
        <f t="shared" si="4"/>
        <v>Argentina</v>
      </c>
      <c r="J9" s="59" t="b">
        <f>D9=VLOOKUP(B9,ACTUALS!B:J,8,FALSE)</f>
        <v>0</v>
      </c>
      <c r="K9" s="59">
        <f>IFERROR((VLOOKUP(B9,ACTUALS!B:P,14,FALSE)+VLOOKUP(B9,ACTUALS!B:P,15,FALSE))=(G9+H9),0)</f>
        <v>0</v>
      </c>
      <c r="L9" s="59" t="b">
        <f>VLOOKUP(B9,ACTUALS!B:J,9,FALSE)=I9</f>
        <v>0</v>
      </c>
      <c r="M9" s="86">
        <f>IFERROR(IF(NOT(ISNUMBER(Table2[[#This Row],[GAME '#]])),IF(ISNUMBER(FIND(Table2[[#This Row],[TEAMS]],VLOOKUP(Table2[[#This Row],[GAME '#]],EliminationStages,2,FALSE),1)),CorrectStage,0),IF(SCORING.RULES!$B$6="No",1,VLOOKUP(B9,ACTUALS!B:J,7,FALSE)=C9)*((J9*CorrectScore)+(K9*CorrectNumberofGoals)+(L9*CorrectResult))),0)</f>
        <v>0</v>
      </c>
    </row>
    <row r="10" spans="1:17" x14ac:dyDescent="0.25">
      <c r="A10" s="59" t="s">
        <v>1</v>
      </c>
      <c r="B10" s="59">
        <v>9</v>
      </c>
      <c r="C10" s="59" t="s">
        <v>27</v>
      </c>
      <c r="D10" s="74" t="s">
        <v>173</v>
      </c>
      <c r="E10" s="59" t="str">
        <f t="shared" si="0"/>
        <v>Belgium</v>
      </c>
      <c r="F10" s="59" t="str">
        <f t="shared" si="1"/>
        <v>Canada</v>
      </c>
      <c r="G10" s="59">
        <f t="shared" si="2"/>
        <v>1</v>
      </c>
      <c r="H10" s="59">
        <f t="shared" si="3"/>
        <v>0</v>
      </c>
      <c r="I10" s="59" t="str">
        <f t="shared" si="4"/>
        <v>Belgium</v>
      </c>
      <c r="J10" s="59" t="b">
        <f>D10=VLOOKUP(B10,ACTUALS!B:J,8,FALSE)</f>
        <v>0</v>
      </c>
      <c r="K10" s="59">
        <f>IFERROR((VLOOKUP(B10,ACTUALS!B:P,14,FALSE)+VLOOKUP(B10,ACTUALS!B:P,15,FALSE))=(G10+H10),0)</f>
        <v>0</v>
      </c>
      <c r="L10" s="59" t="b">
        <f>VLOOKUP(B10,ACTUALS!B:J,9,FALSE)=I10</f>
        <v>0</v>
      </c>
      <c r="M10" s="86">
        <f>IFERROR(IF(NOT(ISNUMBER(Table2[[#This Row],[GAME '#]])),IF(ISNUMBER(FIND(Table2[[#This Row],[TEAMS]],VLOOKUP(Table2[[#This Row],[GAME '#]],EliminationStages,2,FALSE),1)),CorrectStage,0),IF(SCORING.RULES!$B$6="No",1,VLOOKUP(B10,ACTUALS!B:J,7,FALSE)=C10)*((J10*CorrectScore)+(K10*CorrectNumberofGoals)+(L10*CorrectResult))),0)</f>
        <v>0</v>
      </c>
    </row>
    <row r="11" spans="1:17" x14ac:dyDescent="0.25">
      <c r="A11" s="59" t="s">
        <v>1</v>
      </c>
      <c r="B11" s="59">
        <v>10</v>
      </c>
      <c r="C11" s="59" t="s">
        <v>26</v>
      </c>
      <c r="D11" s="74" t="s">
        <v>173</v>
      </c>
      <c r="E11" s="59" t="str">
        <f t="shared" si="0"/>
        <v>Spain</v>
      </c>
      <c r="F11" s="59" t="str">
        <f t="shared" si="1"/>
        <v>Costa Rica</v>
      </c>
      <c r="G11" s="59">
        <f t="shared" si="2"/>
        <v>1</v>
      </c>
      <c r="H11" s="59">
        <f t="shared" si="3"/>
        <v>0</v>
      </c>
      <c r="I11" s="59" t="str">
        <f t="shared" si="4"/>
        <v>Spain</v>
      </c>
      <c r="J11" s="59" t="b">
        <f>D11=VLOOKUP(B11,ACTUALS!B:J,8,FALSE)</f>
        <v>0</v>
      </c>
      <c r="K11" s="59">
        <f>IFERROR((VLOOKUP(B11,ACTUALS!B:P,14,FALSE)+VLOOKUP(B11,ACTUALS!B:P,15,FALSE))=(G11+H11),0)</f>
        <v>0</v>
      </c>
      <c r="L11" s="59" t="b">
        <f>VLOOKUP(B11,ACTUALS!B:J,9,FALSE)=I11</f>
        <v>0</v>
      </c>
      <c r="M11" s="86">
        <f>IFERROR(IF(NOT(ISNUMBER(Table2[[#This Row],[GAME '#]])),IF(ISNUMBER(FIND(Table2[[#This Row],[TEAMS]],VLOOKUP(Table2[[#This Row],[GAME '#]],EliminationStages,2,FALSE),1)),CorrectStage,0),IF(SCORING.RULES!$B$6="No",1,VLOOKUP(B11,ACTUALS!B:J,7,FALSE)=C11)*((J11*CorrectScore)+(K11*CorrectNumberofGoals)+(L11*CorrectResult))),0)</f>
        <v>0</v>
      </c>
    </row>
    <row r="12" spans="1:17" x14ac:dyDescent="0.25">
      <c r="A12" s="59" t="s">
        <v>1</v>
      </c>
      <c r="B12" s="59">
        <v>11</v>
      </c>
      <c r="C12" s="59" t="s">
        <v>25</v>
      </c>
      <c r="D12" s="74" t="s">
        <v>173</v>
      </c>
      <c r="E12" s="59" t="str">
        <f t="shared" si="0"/>
        <v>Germany</v>
      </c>
      <c r="F12" s="59" t="str">
        <f t="shared" si="1"/>
        <v>Japan</v>
      </c>
      <c r="G12" s="59">
        <f t="shared" si="2"/>
        <v>1</v>
      </c>
      <c r="H12" s="59">
        <f t="shared" si="3"/>
        <v>0</v>
      </c>
      <c r="I12" s="59" t="str">
        <f t="shared" si="4"/>
        <v>Germany</v>
      </c>
      <c r="J12" s="59" t="b">
        <f>D12=VLOOKUP(B12,ACTUALS!B:J,8,FALSE)</f>
        <v>0</v>
      </c>
      <c r="K12" s="59">
        <f>IFERROR((VLOOKUP(B12,ACTUALS!B:P,14,FALSE)+VLOOKUP(B12,ACTUALS!B:P,15,FALSE))=(G12+H12),0)</f>
        <v>0</v>
      </c>
      <c r="L12" s="59" t="b">
        <f>VLOOKUP(B12,ACTUALS!B:J,9,FALSE)=I12</f>
        <v>0</v>
      </c>
      <c r="M12" s="86">
        <f>IFERROR(IF(NOT(ISNUMBER(Table2[[#This Row],[GAME '#]])),IF(ISNUMBER(FIND(Table2[[#This Row],[TEAMS]],VLOOKUP(Table2[[#This Row],[GAME '#]],EliminationStages,2,FALSE),1)),CorrectStage,0),IF(SCORING.RULES!$B$6="No",1,VLOOKUP(B12,ACTUALS!B:J,7,FALSE)=C12)*((J12*CorrectScore)+(K12*CorrectNumberofGoals)+(L12*CorrectResult))),0)</f>
        <v>0</v>
      </c>
    </row>
    <row r="13" spans="1:17" x14ac:dyDescent="0.25">
      <c r="A13" s="59" t="s">
        <v>1</v>
      </c>
      <c r="B13" s="59">
        <v>12</v>
      </c>
      <c r="C13" s="59" t="s">
        <v>24</v>
      </c>
      <c r="D13" s="74" t="s">
        <v>173</v>
      </c>
      <c r="E13" s="59" t="str">
        <f t="shared" si="0"/>
        <v>Morocco</v>
      </c>
      <c r="F13" s="59" t="str">
        <f t="shared" si="1"/>
        <v>Croatia</v>
      </c>
      <c r="G13" s="59">
        <f t="shared" si="2"/>
        <v>1</v>
      </c>
      <c r="H13" s="59">
        <f t="shared" si="3"/>
        <v>0</v>
      </c>
      <c r="I13" s="59" t="str">
        <f t="shared" si="4"/>
        <v>Morocco</v>
      </c>
      <c r="J13" s="59" t="b">
        <f>D13=VLOOKUP(B13,ACTUALS!B:J,8,FALSE)</f>
        <v>0</v>
      </c>
      <c r="K13" s="59">
        <f>IFERROR((VLOOKUP(B13,ACTUALS!B:P,14,FALSE)+VLOOKUP(B13,ACTUALS!B:P,15,FALSE))=(G13+H13),0)</f>
        <v>0</v>
      </c>
      <c r="L13" s="59" t="b">
        <f>VLOOKUP(B13,ACTUALS!B:J,9,FALSE)=I13</f>
        <v>0</v>
      </c>
      <c r="M13" s="86">
        <f>IFERROR(IF(NOT(ISNUMBER(Table2[[#This Row],[GAME '#]])),IF(ISNUMBER(FIND(Table2[[#This Row],[TEAMS]],VLOOKUP(Table2[[#This Row],[GAME '#]],EliminationStages,2,FALSE),1)),CorrectStage,0),IF(SCORING.RULES!$B$6="No",1,VLOOKUP(B13,ACTUALS!B:J,7,FALSE)=C13)*((J13*CorrectScore)+(K13*CorrectNumberofGoals)+(L13*CorrectResult))),0)</f>
        <v>0</v>
      </c>
    </row>
    <row r="14" spans="1:17" x14ac:dyDescent="0.25">
      <c r="A14" s="59" t="s">
        <v>1</v>
      </c>
      <c r="B14" s="59">
        <v>13</v>
      </c>
      <c r="C14" s="59" t="s">
        <v>30</v>
      </c>
      <c r="D14" s="74" t="s">
        <v>173</v>
      </c>
      <c r="E14" s="59" t="str">
        <f t="shared" si="0"/>
        <v>Switzerland</v>
      </c>
      <c r="F14" s="59" t="str">
        <f t="shared" si="1"/>
        <v>Cameroon</v>
      </c>
      <c r="G14" s="59">
        <f t="shared" si="2"/>
        <v>1</v>
      </c>
      <c r="H14" s="59">
        <f t="shared" si="3"/>
        <v>0</v>
      </c>
      <c r="I14" s="59" t="str">
        <f t="shared" si="4"/>
        <v>Switzerland</v>
      </c>
      <c r="J14" s="59" t="b">
        <f>D14=VLOOKUP(B14,ACTUALS!B:J,8,FALSE)</f>
        <v>0</v>
      </c>
      <c r="K14" s="59">
        <f>IFERROR((VLOOKUP(B14,ACTUALS!B:P,14,FALSE)+VLOOKUP(B14,ACTUALS!B:P,15,FALSE))=(G14+H14),0)</f>
        <v>0</v>
      </c>
      <c r="L14" s="59" t="b">
        <f>VLOOKUP(B14,ACTUALS!B:J,9,FALSE)=I14</f>
        <v>0</v>
      </c>
      <c r="M14" s="86">
        <f>IFERROR(IF(NOT(ISNUMBER(Table2[[#This Row],[GAME '#]])),IF(ISNUMBER(FIND(Table2[[#This Row],[TEAMS]],VLOOKUP(Table2[[#This Row],[GAME '#]],EliminationStages,2,FALSE),1)),CorrectStage,0),IF(SCORING.RULES!$B$6="No",1,VLOOKUP(B14,ACTUALS!B:J,7,FALSE)=C14)*((J14*CorrectScore)+(K14*CorrectNumberofGoals)+(L14*CorrectResult))),0)</f>
        <v>0</v>
      </c>
    </row>
    <row r="15" spans="1:17" x14ac:dyDescent="0.25">
      <c r="A15" s="59" t="s">
        <v>1</v>
      </c>
      <c r="B15" s="59">
        <v>14</v>
      </c>
      <c r="C15" s="59" t="s">
        <v>124</v>
      </c>
      <c r="D15" s="74" t="s">
        <v>173</v>
      </c>
      <c r="E15" s="59" t="str">
        <f t="shared" si="0"/>
        <v>Uruguay</v>
      </c>
      <c r="F15" s="59" t="str">
        <f t="shared" si="1"/>
        <v>Korea Republic</v>
      </c>
      <c r="G15" s="59">
        <f t="shared" si="2"/>
        <v>1</v>
      </c>
      <c r="H15" s="59">
        <f t="shared" si="3"/>
        <v>0</v>
      </c>
      <c r="I15" s="59" t="str">
        <f t="shared" si="4"/>
        <v>Uruguay</v>
      </c>
      <c r="J15" s="59" t="b">
        <f>D15=VLOOKUP(B15,ACTUALS!B:J,8,FALSE)</f>
        <v>0</v>
      </c>
      <c r="K15" s="59">
        <f>IFERROR((VLOOKUP(B15,ACTUALS!B:P,14,FALSE)+VLOOKUP(B15,ACTUALS!B:P,15,FALSE))=(G15+H15),0)</f>
        <v>0</v>
      </c>
      <c r="L15" s="59" t="b">
        <f>VLOOKUP(B15,ACTUALS!B:J,9,FALSE)=I15</f>
        <v>0</v>
      </c>
      <c r="M15" s="86">
        <f>IFERROR(IF(NOT(ISNUMBER(Table2[[#This Row],[GAME '#]])),IF(ISNUMBER(FIND(Table2[[#This Row],[TEAMS]],VLOOKUP(Table2[[#This Row],[GAME '#]],EliminationStages,2,FALSE),1)),CorrectStage,0),IF(SCORING.RULES!$B$6="No",1,VLOOKUP(B15,ACTUALS!B:J,7,FALSE)=C15)*((J15*CorrectScore)+(K15*CorrectNumberofGoals)+(L15*CorrectResult))),0)</f>
        <v>0</v>
      </c>
    </row>
    <row r="16" spans="1:17" x14ac:dyDescent="0.25">
      <c r="A16" s="59" t="s">
        <v>1</v>
      </c>
      <c r="B16" s="59">
        <v>15</v>
      </c>
      <c r="C16" s="59" t="s">
        <v>29</v>
      </c>
      <c r="D16" s="74" t="s">
        <v>173</v>
      </c>
      <c r="E16" s="59" t="str">
        <f t="shared" si="0"/>
        <v>Portugal</v>
      </c>
      <c r="F16" s="59" t="str">
        <f t="shared" si="1"/>
        <v>Ghana</v>
      </c>
      <c r="G16" s="59">
        <f t="shared" si="2"/>
        <v>1</v>
      </c>
      <c r="H16" s="59">
        <f t="shared" si="3"/>
        <v>0</v>
      </c>
      <c r="I16" s="59" t="str">
        <f t="shared" si="4"/>
        <v>Portugal</v>
      </c>
      <c r="J16" s="59" t="b">
        <f>D16=VLOOKUP(B16,ACTUALS!B:J,8,FALSE)</f>
        <v>0</v>
      </c>
      <c r="K16" s="59">
        <f>IFERROR((VLOOKUP(B16,ACTUALS!B:P,14,FALSE)+VLOOKUP(B16,ACTUALS!B:P,15,FALSE))=(G16+H16),0)</f>
        <v>0</v>
      </c>
      <c r="L16" s="59" t="b">
        <f>VLOOKUP(B16,ACTUALS!B:J,9,FALSE)=I16</f>
        <v>0</v>
      </c>
      <c r="M16" s="86">
        <f>IFERROR(IF(NOT(ISNUMBER(Table2[[#This Row],[GAME '#]])),IF(ISNUMBER(FIND(Table2[[#This Row],[TEAMS]],VLOOKUP(Table2[[#This Row],[GAME '#]],EliminationStages,2,FALSE),1)),CorrectStage,0),IF(SCORING.RULES!$B$6="No",1,VLOOKUP(B16,ACTUALS!B:J,7,FALSE)=C16)*((J16*CorrectScore)+(K16*CorrectNumberofGoals)+(L16*CorrectResult))),0)</f>
        <v>0</v>
      </c>
    </row>
    <row r="17" spans="1:13" x14ac:dyDescent="0.25">
      <c r="A17" s="59" t="s">
        <v>1</v>
      </c>
      <c r="B17" s="59">
        <v>16</v>
      </c>
      <c r="C17" s="59" t="s">
        <v>28</v>
      </c>
      <c r="D17" s="74" t="s">
        <v>173</v>
      </c>
      <c r="E17" s="59" t="str">
        <f t="shared" si="0"/>
        <v>Brazil</v>
      </c>
      <c r="F17" s="59" t="str">
        <f t="shared" si="1"/>
        <v>Serbia</v>
      </c>
      <c r="G17" s="59">
        <f t="shared" si="2"/>
        <v>1</v>
      </c>
      <c r="H17" s="59">
        <f t="shared" si="3"/>
        <v>0</v>
      </c>
      <c r="I17" s="59" t="str">
        <f t="shared" si="4"/>
        <v>Brazil</v>
      </c>
      <c r="J17" s="59" t="b">
        <f>D17=VLOOKUP(B17,ACTUALS!B:J,8,FALSE)</f>
        <v>0</v>
      </c>
      <c r="K17" s="59">
        <f>IFERROR((VLOOKUP(B17,ACTUALS!B:P,14,FALSE)+VLOOKUP(B17,ACTUALS!B:P,15,FALSE))=(G17+H17),0)</f>
        <v>0</v>
      </c>
      <c r="L17" s="59" t="b">
        <f>VLOOKUP(B17,ACTUALS!B:J,9,FALSE)=I17</f>
        <v>0</v>
      </c>
      <c r="M17" s="86">
        <f>IFERROR(IF(NOT(ISNUMBER(Table2[[#This Row],[GAME '#]])),IF(ISNUMBER(FIND(Table2[[#This Row],[TEAMS]],VLOOKUP(Table2[[#This Row],[GAME '#]],EliminationStages,2,FALSE),1)),CorrectStage,0),IF(SCORING.RULES!$B$6="No",1,VLOOKUP(B17,ACTUALS!B:J,7,FALSE)=C17)*((J17*CorrectScore)+(K17*CorrectNumberofGoals)+(L17*CorrectResult))),0)</f>
        <v>0</v>
      </c>
    </row>
    <row r="18" spans="1:13" x14ac:dyDescent="0.25">
      <c r="A18" s="59" t="s">
        <v>1</v>
      </c>
      <c r="B18" s="59">
        <v>17</v>
      </c>
      <c r="C18" s="59" t="s">
        <v>34</v>
      </c>
      <c r="D18" s="74" t="s">
        <v>173</v>
      </c>
      <c r="E18" s="59" t="str">
        <f t="shared" si="0"/>
        <v>Wales</v>
      </c>
      <c r="F18" s="59" t="str">
        <f t="shared" si="1"/>
        <v>Iran</v>
      </c>
      <c r="G18" s="59">
        <f t="shared" si="2"/>
        <v>1</v>
      </c>
      <c r="H18" s="59">
        <f t="shared" si="3"/>
        <v>0</v>
      </c>
      <c r="I18" s="59" t="str">
        <f t="shared" si="4"/>
        <v>Wales</v>
      </c>
      <c r="J18" s="59" t="b">
        <f>D18=VLOOKUP(B18,ACTUALS!B:J,8,FALSE)</f>
        <v>0</v>
      </c>
      <c r="K18" s="59">
        <f>IFERROR((VLOOKUP(B18,ACTUALS!B:P,14,FALSE)+VLOOKUP(B18,ACTUALS!B:P,15,FALSE))=(G18+H18),0)</f>
        <v>0</v>
      </c>
      <c r="L18" s="59" t="b">
        <f>VLOOKUP(B18,ACTUALS!B:J,9,FALSE)=I18</f>
        <v>0</v>
      </c>
      <c r="M18" s="86">
        <f>IFERROR(IF(NOT(ISNUMBER(Table2[[#This Row],[GAME '#]])),IF(ISNUMBER(FIND(Table2[[#This Row],[TEAMS]],VLOOKUP(Table2[[#This Row],[GAME '#]],EliminationStages,2,FALSE),1)),CorrectStage,0),IF(SCORING.RULES!$B$6="No",1,VLOOKUP(B18,ACTUALS!B:J,7,FALSE)=C18)*((J18*CorrectScore)+(K18*CorrectNumberofGoals)+(L18*CorrectResult))),0)</f>
        <v>0</v>
      </c>
    </row>
    <row r="19" spans="1:13" x14ac:dyDescent="0.25">
      <c r="A19" s="59" t="s">
        <v>1</v>
      </c>
      <c r="B19" s="59">
        <v>18</v>
      </c>
      <c r="C19" s="59" t="s">
        <v>33</v>
      </c>
      <c r="D19" s="74" t="s">
        <v>173</v>
      </c>
      <c r="E19" s="59" t="str">
        <f t="shared" si="0"/>
        <v>Qatar</v>
      </c>
      <c r="F19" s="59" t="str">
        <f t="shared" si="1"/>
        <v>Senegal</v>
      </c>
      <c r="G19" s="59">
        <f t="shared" si="2"/>
        <v>1</v>
      </c>
      <c r="H19" s="59">
        <f t="shared" si="3"/>
        <v>0</v>
      </c>
      <c r="I19" s="59" t="str">
        <f t="shared" si="4"/>
        <v>Qatar</v>
      </c>
      <c r="J19" s="59" t="b">
        <f>D19=VLOOKUP(B19,ACTUALS!B:J,8,FALSE)</f>
        <v>0</v>
      </c>
      <c r="K19" s="59">
        <f>IFERROR((VLOOKUP(B19,ACTUALS!B:P,14,FALSE)+VLOOKUP(B19,ACTUALS!B:P,15,FALSE))=(G19+H19),0)</f>
        <v>0</v>
      </c>
      <c r="L19" s="59" t="b">
        <f>VLOOKUP(B19,ACTUALS!B:J,9,FALSE)=I19</f>
        <v>0</v>
      </c>
      <c r="M19" s="86">
        <f>IFERROR(IF(NOT(ISNUMBER(Table2[[#This Row],[GAME '#]])),IF(ISNUMBER(FIND(Table2[[#This Row],[TEAMS]],VLOOKUP(Table2[[#This Row],[GAME '#]],EliminationStages,2,FALSE),1)),CorrectStage,0),IF(SCORING.RULES!$B$6="No",1,VLOOKUP(B19,ACTUALS!B:J,7,FALSE)=C19)*((J19*CorrectScore)+(K19*CorrectNumberofGoals)+(L19*CorrectResult))),0)</f>
        <v>0</v>
      </c>
    </row>
    <row r="20" spans="1:13" x14ac:dyDescent="0.25">
      <c r="A20" s="59" t="s">
        <v>1</v>
      </c>
      <c r="B20" s="59">
        <v>19</v>
      </c>
      <c r="C20" s="59" t="s">
        <v>32</v>
      </c>
      <c r="D20" s="74" t="s">
        <v>173</v>
      </c>
      <c r="E20" s="59" t="str">
        <f t="shared" si="0"/>
        <v>Netherlands</v>
      </c>
      <c r="F20" s="59" t="str">
        <f t="shared" si="1"/>
        <v>Ecuador</v>
      </c>
      <c r="G20" s="59">
        <f t="shared" si="2"/>
        <v>1</v>
      </c>
      <c r="H20" s="59">
        <f t="shared" si="3"/>
        <v>0</v>
      </c>
      <c r="I20" s="59" t="str">
        <f t="shared" si="4"/>
        <v>Netherlands</v>
      </c>
      <c r="J20" s="59" t="b">
        <f>D20=VLOOKUP(B20,ACTUALS!B:J,8,FALSE)</f>
        <v>0</v>
      </c>
      <c r="K20" s="59">
        <f>IFERROR((VLOOKUP(B20,ACTUALS!B:P,14,FALSE)+VLOOKUP(B20,ACTUALS!B:P,15,FALSE))=(G20+H20),0)</f>
        <v>0</v>
      </c>
      <c r="L20" s="59" t="b">
        <f>VLOOKUP(B20,ACTUALS!B:J,9,FALSE)=I20</f>
        <v>0</v>
      </c>
      <c r="M20" s="86">
        <f>IFERROR(IF(NOT(ISNUMBER(Table2[[#This Row],[GAME '#]])),IF(ISNUMBER(FIND(Table2[[#This Row],[TEAMS]],VLOOKUP(Table2[[#This Row],[GAME '#]],EliminationStages,2,FALSE),1)),CorrectStage,0),IF(SCORING.RULES!$B$6="No",1,VLOOKUP(B20,ACTUALS!B:J,7,FALSE)=C20)*((J20*CorrectScore)+(K20*CorrectNumberofGoals)+(L20*CorrectResult))),0)</f>
        <v>0</v>
      </c>
    </row>
    <row r="21" spans="1:13" x14ac:dyDescent="0.25">
      <c r="A21" s="59" t="s">
        <v>1</v>
      </c>
      <c r="B21" s="59">
        <v>20</v>
      </c>
      <c r="C21" s="59" t="s">
        <v>31</v>
      </c>
      <c r="D21" s="74" t="s">
        <v>173</v>
      </c>
      <c r="E21" s="59" t="str">
        <f t="shared" si="0"/>
        <v>England</v>
      </c>
      <c r="F21" s="59" t="str">
        <f t="shared" si="1"/>
        <v>USA</v>
      </c>
      <c r="G21" s="59">
        <f t="shared" si="2"/>
        <v>1</v>
      </c>
      <c r="H21" s="59">
        <f t="shared" si="3"/>
        <v>0</v>
      </c>
      <c r="I21" s="59" t="str">
        <f t="shared" si="4"/>
        <v>England</v>
      </c>
      <c r="J21" s="59" t="b">
        <f>D21=VLOOKUP(B21,ACTUALS!B:J,8,FALSE)</f>
        <v>0</v>
      </c>
      <c r="K21" s="59">
        <f>IFERROR((VLOOKUP(B21,ACTUALS!B:P,14,FALSE)+VLOOKUP(B21,ACTUALS!B:P,15,FALSE))=(G21+H21),0)</f>
        <v>0</v>
      </c>
      <c r="L21" s="59" t="b">
        <f>VLOOKUP(B21,ACTUALS!B:J,9,FALSE)=I21</f>
        <v>0</v>
      </c>
      <c r="M21" s="86">
        <f>IFERROR(IF(NOT(ISNUMBER(Table2[[#This Row],[GAME '#]])),IF(ISNUMBER(FIND(Table2[[#This Row],[TEAMS]],VLOOKUP(Table2[[#This Row],[GAME '#]],EliminationStages,2,FALSE),1)),CorrectStage,0),IF(SCORING.RULES!$B$6="No",1,VLOOKUP(B21,ACTUALS!B:J,7,FALSE)=C21)*((J21*CorrectScore)+(K21*CorrectNumberofGoals)+(L21*CorrectResult))),0)</f>
        <v>0</v>
      </c>
    </row>
    <row r="22" spans="1:13" x14ac:dyDescent="0.25">
      <c r="A22" s="59" t="s">
        <v>1</v>
      </c>
      <c r="B22" s="59">
        <v>21</v>
      </c>
      <c r="C22" s="59" t="s">
        <v>38</v>
      </c>
      <c r="D22" s="74" t="s">
        <v>173</v>
      </c>
      <c r="E22" s="59" t="str">
        <f t="shared" si="0"/>
        <v>Tunisia</v>
      </c>
      <c r="F22" s="59" t="str">
        <f t="shared" si="1"/>
        <v>Australia</v>
      </c>
      <c r="G22" s="59">
        <f t="shared" si="2"/>
        <v>1</v>
      </c>
      <c r="H22" s="59">
        <f t="shared" si="3"/>
        <v>0</v>
      </c>
      <c r="I22" s="59" t="str">
        <f t="shared" si="4"/>
        <v>Tunisia</v>
      </c>
      <c r="J22" s="59" t="b">
        <f>D22=VLOOKUP(B22,ACTUALS!B:J,8,FALSE)</f>
        <v>0</v>
      </c>
      <c r="K22" s="59">
        <f>IFERROR((VLOOKUP(B22,ACTUALS!B:P,14,FALSE)+VLOOKUP(B22,ACTUALS!B:P,15,FALSE))=(G22+H22),0)</f>
        <v>0</v>
      </c>
      <c r="L22" s="59" t="b">
        <f>VLOOKUP(B22,ACTUALS!B:J,9,FALSE)=I22</f>
        <v>0</v>
      </c>
      <c r="M22" s="86">
        <f>IFERROR(IF(NOT(ISNUMBER(Table2[[#This Row],[GAME '#]])),IF(ISNUMBER(FIND(Table2[[#This Row],[TEAMS]],VLOOKUP(Table2[[#This Row],[GAME '#]],EliminationStages,2,FALSE),1)),CorrectStage,0),IF(SCORING.RULES!$B$6="No",1,VLOOKUP(B22,ACTUALS!B:J,7,FALSE)=C22)*((J22*CorrectScore)+(K22*CorrectNumberofGoals)+(L22*CorrectResult))),0)</f>
        <v>0</v>
      </c>
    </row>
    <row r="23" spans="1:13" x14ac:dyDescent="0.25">
      <c r="A23" s="59" t="s">
        <v>1</v>
      </c>
      <c r="B23" s="59">
        <v>22</v>
      </c>
      <c r="C23" s="59" t="s">
        <v>37</v>
      </c>
      <c r="D23" s="74" t="s">
        <v>173</v>
      </c>
      <c r="E23" s="59" t="str">
        <f t="shared" si="0"/>
        <v>Poland</v>
      </c>
      <c r="F23" s="59" t="str">
        <f t="shared" si="1"/>
        <v>Saudi Arabia</v>
      </c>
      <c r="G23" s="59">
        <f t="shared" si="2"/>
        <v>1</v>
      </c>
      <c r="H23" s="59">
        <f t="shared" si="3"/>
        <v>0</v>
      </c>
      <c r="I23" s="59" t="str">
        <f t="shared" si="4"/>
        <v>Poland</v>
      </c>
      <c r="J23" s="59" t="b">
        <f>D23=VLOOKUP(B23,ACTUALS!B:J,8,FALSE)</f>
        <v>0</v>
      </c>
      <c r="K23" s="59">
        <f>IFERROR((VLOOKUP(B23,ACTUALS!B:P,14,FALSE)+VLOOKUP(B23,ACTUALS!B:P,15,FALSE))=(G23+H23),0)</f>
        <v>0</v>
      </c>
      <c r="L23" s="59" t="b">
        <f>VLOOKUP(B23,ACTUALS!B:J,9,FALSE)=I23</f>
        <v>0</v>
      </c>
      <c r="M23" s="86">
        <f>IFERROR(IF(NOT(ISNUMBER(Table2[[#This Row],[GAME '#]])),IF(ISNUMBER(FIND(Table2[[#This Row],[TEAMS]],VLOOKUP(Table2[[#This Row],[GAME '#]],EliminationStages,2,FALSE),1)),CorrectStage,0),IF(SCORING.RULES!$B$6="No",1,VLOOKUP(B23,ACTUALS!B:J,7,FALSE)=C23)*((J23*CorrectScore)+(K23*CorrectNumberofGoals)+(L23*CorrectResult))),0)</f>
        <v>0</v>
      </c>
    </row>
    <row r="24" spans="1:13" x14ac:dyDescent="0.25">
      <c r="A24" s="59" t="s">
        <v>1</v>
      </c>
      <c r="B24" s="59">
        <v>23</v>
      </c>
      <c r="C24" s="59" t="s">
        <v>36</v>
      </c>
      <c r="D24" s="74" t="s">
        <v>173</v>
      </c>
      <c r="E24" s="59" t="str">
        <f t="shared" si="0"/>
        <v>France</v>
      </c>
      <c r="F24" s="59" t="str">
        <f t="shared" si="1"/>
        <v>Denmark</v>
      </c>
      <c r="G24" s="59">
        <f t="shared" si="2"/>
        <v>1</v>
      </c>
      <c r="H24" s="59">
        <f t="shared" si="3"/>
        <v>0</v>
      </c>
      <c r="I24" s="59" t="str">
        <f t="shared" si="4"/>
        <v>France</v>
      </c>
      <c r="J24" s="59" t="b">
        <f>D24=VLOOKUP(B24,ACTUALS!B:J,8,FALSE)</f>
        <v>0</v>
      </c>
      <c r="K24" s="59">
        <f>IFERROR((VLOOKUP(B24,ACTUALS!B:P,14,FALSE)+VLOOKUP(B24,ACTUALS!B:P,15,FALSE))=(G24+H24),0)</f>
        <v>0</v>
      </c>
      <c r="L24" s="59" t="b">
        <f>VLOOKUP(B24,ACTUALS!B:J,9,FALSE)=I24</f>
        <v>0</v>
      </c>
      <c r="M24" s="86">
        <f>IFERROR(IF(NOT(ISNUMBER(Table2[[#This Row],[GAME '#]])),IF(ISNUMBER(FIND(Table2[[#This Row],[TEAMS]],VLOOKUP(Table2[[#This Row],[GAME '#]],EliminationStages,2,FALSE),1)),CorrectStage,0),IF(SCORING.RULES!$B$6="No",1,VLOOKUP(B24,ACTUALS!B:J,7,FALSE)=C24)*((J24*CorrectScore)+(K24*CorrectNumberofGoals)+(L24*CorrectResult))),0)</f>
        <v>0</v>
      </c>
    </row>
    <row r="25" spans="1:13" x14ac:dyDescent="0.25">
      <c r="A25" s="59" t="s">
        <v>1</v>
      </c>
      <c r="B25" s="59">
        <v>24</v>
      </c>
      <c r="C25" s="59" t="s">
        <v>35</v>
      </c>
      <c r="D25" s="74" t="s">
        <v>173</v>
      </c>
      <c r="E25" s="59" t="str">
        <f t="shared" si="0"/>
        <v>Argentina</v>
      </c>
      <c r="F25" s="59" t="str">
        <f t="shared" si="1"/>
        <v>Mexico</v>
      </c>
      <c r="G25" s="59">
        <f t="shared" si="2"/>
        <v>1</v>
      </c>
      <c r="H25" s="59">
        <f t="shared" si="3"/>
        <v>0</v>
      </c>
      <c r="I25" s="59" t="str">
        <f t="shared" si="4"/>
        <v>Argentina</v>
      </c>
      <c r="J25" s="59" t="b">
        <f>D25=VLOOKUP(B25,ACTUALS!B:J,8,FALSE)</f>
        <v>0</v>
      </c>
      <c r="K25" s="59">
        <f>IFERROR((VLOOKUP(B25,ACTUALS!B:P,14,FALSE)+VLOOKUP(B25,ACTUALS!B:P,15,FALSE))=(G25+H25),0)</f>
        <v>0</v>
      </c>
      <c r="L25" s="59" t="b">
        <f>VLOOKUP(B25,ACTUALS!B:J,9,FALSE)=I25</f>
        <v>0</v>
      </c>
      <c r="M25" s="86">
        <f>IFERROR(IF(NOT(ISNUMBER(Table2[[#This Row],[GAME '#]])),IF(ISNUMBER(FIND(Table2[[#This Row],[TEAMS]],VLOOKUP(Table2[[#This Row],[GAME '#]],EliminationStages,2,FALSE),1)),CorrectStage,0),IF(SCORING.RULES!$B$6="No",1,VLOOKUP(B25,ACTUALS!B:J,7,FALSE)=C25)*((J25*CorrectScore)+(K25*CorrectNumberofGoals)+(L25*CorrectResult))),0)</f>
        <v>0</v>
      </c>
    </row>
    <row r="26" spans="1:13" x14ac:dyDescent="0.25">
      <c r="A26" s="59" t="s">
        <v>1</v>
      </c>
      <c r="B26" s="59">
        <v>25</v>
      </c>
      <c r="C26" s="59" t="s">
        <v>42</v>
      </c>
      <c r="D26" s="74" t="s">
        <v>173</v>
      </c>
      <c r="E26" s="59" t="str">
        <f t="shared" si="0"/>
        <v>Japan</v>
      </c>
      <c r="F26" s="59" t="str">
        <f t="shared" si="1"/>
        <v>Costa Rica</v>
      </c>
      <c r="G26" s="59">
        <f t="shared" si="2"/>
        <v>1</v>
      </c>
      <c r="H26" s="59">
        <f t="shared" si="3"/>
        <v>0</v>
      </c>
      <c r="I26" s="59" t="str">
        <f t="shared" si="4"/>
        <v>Japan</v>
      </c>
      <c r="J26" s="59" t="b">
        <f>D26=VLOOKUP(B26,ACTUALS!B:J,8,FALSE)</f>
        <v>0</v>
      </c>
      <c r="K26" s="59">
        <f>IFERROR((VLOOKUP(B26,ACTUALS!B:P,14,FALSE)+VLOOKUP(B26,ACTUALS!B:P,15,FALSE))=(G26+H26),0)</f>
        <v>0</v>
      </c>
      <c r="L26" s="59" t="b">
        <f>VLOOKUP(B26,ACTUALS!B:J,9,FALSE)=I26</f>
        <v>0</v>
      </c>
      <c r="M26" s="86">
        <f>IFERROR(IF(NOT(ISNUMBER(Table2[[#This Row],[GAME '#]])),IF(ISNUMBER(FIND(Table2[[#This Row],[TEAMS]],VLOOKUP(Table2[[#This Row],[GAME '#]],EliminationStages,2,FALSE),1)),CorrectStage,0),IF(SCORING.RULES!$B$6="No",1,VLOOKUP(B26,ACTUALS!B:J,7,FALSE)=C26)*((J26*CorrectScore)+(K26*CorrectNumberofGoals)+(L26*CorrectResult))),0)</f>
        <v>0</v>
      </c>
    </row>
    <row r="27" spans="1:13" x14ac:dyDescent="0.25">
      <c r="A27" s="59" t="s">
        <v>1</v>
      </c>
      <c r="B27" s="59">
        <v>26</v>
      </c>
      <c r="C27" s="59" t="s">
        <v>41</v>
      </c>
      <c r="D27" s="74" t="s">
        <v>173</v>
      </c>
      <c r="E27" s="59" t="str">
        <f t="shared" si="0"/>
        <v>Belgium</v>
      </c>
      <c r="F27" s="59" t="str">
        <f t="shared" si="1"/>
        <v>Morocco</v>
      </c>
      <c r="G27" s="59">
        <f t="shared" si="2"/>
        <v>1</v>
      </c>
      <c r="H27" s="59">
        <f t="shared" si="3"/>
        <v>0</v>
      </c>
      <c r="I27" s="59" t="str">
        <f t="shared" si="4"/>
        <v>Belgium</v>
      </c>
      <c r="J27" s="59" t="b">
        <f>D27=VLOOKUP(B27,ACTUALS!B:J,8,FALSE)</f>
        <v>0</v>
      </c>
      <c r="K27" s="59">
        <f>IFERROR((VLOOKUP(B27,ACTUALS!B:P,14,FALSE)+VLOOKUP(B27,ACTUALS!B:P,15,FALSE))=(G27+H27),0)</f>
        <v>0</v>
      </c>
      <c r="L27" s="59" t="b">
        <f>VLOOKUP(B27,ACTUALS!B:J,9,FALSE)=I27</f>
        <v>0</v>
      </c>
      <c r="M27" s="86">
        <f>IFERROR(IF(NOT(ISNUMBER(Table2[[#This Row],[GAME '#]])),IF(ISNUMBER(FIND(Table2[[#This Row],[TEAMS]],VLOOKUP(Table2[[#This Row],[GAME '#]],EliminationStages,2,FALSE),1)),CorrectStage,0),IF(SCORING.RULES!$B$6="No",1,VLOOKUP(B27,ACTUALS!B:J,7,FALSE)=C27)*((J27*CorrectScore)+(K27*CorrectNumberofGoals)+(L27*CorrectResult))),0)</f>
        <v>0</v>
      </c>
    </row>
    <row r="28" spans="1:13" x14ac:dyDescent="0.25">
      <c r="A28" s="59" t="s">
        <v>1</v>
      </c>
      <c r="B28" s="59">
        <v>27</v>
      </c>
      <c r="C28" s="59" t="s">
        <v>40</v>
      </c>
      <c r="D28" s="74" t="s">
        <v>173</v>
      </c>
      <c r="E28" s="59" t="str">
        <f t="shared" si="0"/>
        <v>Croatia</v>
      </c>
      <c r="F28" s="59" t="str">
        <f t="shared" si="1"/>
        <v>Canada</v>
      </c>
      <c r="G28" s="59">
        <f t="shared" si="2"/>
        <v>1</v>
      </c>
      <c r="H28" s="59">
        <f t="shared" si="3"/>
        <v>0</v>
      </c>
      <c r="I28" s="59" t="str">
        <f t="shared" si="4"/>
        <v>Croatia</v>
      </c>
      <c r="J28" s="59" t="b">
        <f>D28=VLOOKUP(B28,ACTUALS!B:J,8,FALSE)</f>
        <v>0</v>
      </c>
      <c r="K28" s="59">
        <f>IFERROR((VLOOKUP(B28,ACTUALS!B:P,14,FALSE)+VLOOKUP(B28,ACTUALS!B:P,15,FALSE))=(G28+H28),0)</f>
        <v>0</v>
      </c>
      <c r="L28" s="59" t="b">
        <f>VLOOKUP(B28,ACTUALS!B:J,9,FALSE)=I28</f>
        <v>0</v>
      </c>
      <c r="M28" s="86">
        <f>IFERROR(IF(NOT(ISNUMBER(Table2[[#This Row],[GAME '#]])),IF(ISNUMBER(FIND(Table2[[#This Row],[TEAMS]],VLOOKUP(Table2[[#This Row],[GAME '#]],EliminationStages,2,FALSE),1)),CorrectStage,0),IF(SCORING.RULES!$B$6="No",1,VLOOKUP(B28,ACTUALS!B:J,7,FALSE)=C28)*((J28*CorrectScore)+(K28*CorrectNumberofGoals)+(L28*CorrectResult))),0)</f>
        <v>0</v>
      </c>
    </row>
    <row r="29" spans="1:13" x14ac:dyDescent="0.25">
      <c r="A29" s="59" t="s">
        <v>1</v>
      </c>
      <c r="B29" s="59">
        <v>28</v>
      </c>
      <c r="C29" s="59" t="s">
        <v>39</v>
      </c>
      <c r="D29" s="74" t="s">
        <v>173</v>
      </c>
      <c r="E29" s="59" t="str">
        <f t="shared" si="0"/>
        <v>Spain</v>
      </c>
      <c r="F29" s="59" t="str">
        <f t="shared" si="1"/>
        <v>Germany</v>
      </c>
      <c r="G29" s="59">
        <f t="shared" si="2"/>
        <v>1</v>
      </c>
      <c r="H29" s="59">
        <f t="shared" si="3"/>
        <v>0</v>
      </c>
      <c r="I29" s="59" t="str">
        <f t="shared" si="4"/>
        <v>Spain</v>
      </c>
      <c r="J29" s="59" t="b">
        <f>D29=VLOOKUP(B29,ACTUALS!B:J,8,FALSE)</f>
        <v>0</v>
      </c>
      <c r="K29" s="59">
        <f>IFERROR((VLOOKUP(B29,ACTUALS!B:P,14,FALSE)+VLOOKUP(B29,ACTUALS!B:P,15,FALSE))=(G29+H29),0)</f>
        <v>0</v>
      </c>
      <c r="L29" s="59" t="b">
        <f>VLOOKUP(B29,ACTUALS!B:J,9,FALSE)=I29</f>
        <v>0</v>
      </c>
      <c r="M29" s="86">
        <f>IFERROR(IF(NOT(ISNUMBER(Table2[[#This Row],[GAME '#]])),IF(ISNUMBER(FIND(Table2[[#This Row],[TEAMS]],VLOOKUP(Table2[[#This Row],[GAME '#]],EliminationStages,2,FALSE),1)),CorrectStage,0),IF(SCORING.RULES!$B$6="No",1,VLOOKUP(B29,ACTUALS!B:J,7,FALSE)=C29)*((J29*CorrectScore)+(K29*CorrectNumberofGoals)+(L29*CorrectResult))),0)</f>
        <v>0</v>
      </c>
    </row>
    <row r="30" spans="1:13" x14ac:dyDescent="0.25">
      <c r="A30" s="59" t="s">
        <v>1</v>
      </c>
      <c r="B30" s="59">
        <v>29</v>
      </c>
      <c r="C30" s="59" t="s">
        <v>45</v>
      </c>
      <c r="D30" s="74" t="s">
        <v>173</v>
      </c>
      <c r="E30" s="59" t="str">
        <f t="shared" si="0"/>
        <v>Cameroon</v>
      </c>
      <c r="F30" s="59" t="str">
        <f t="shared" si="1"/>
        <v>Serbia</v>
      </c>
      <c r="G30" s="59">
        <f t="shared" si="2"/>
        <v>1</v>
      </c>
      <c r="H30" s="59">
        <f t="shared" si="3"/>
        <v>0</v>
      </c>
      <c r="I30" s="59" t="str">
        <f t="shared" si="4"/>
        <v>Cameroon</v>
      </c>
      <c r="J30" s="59" t="b">
        <f>D30=VLOOKUP(B30,ACTUALS!B:J,8,FALSE)</f>
        <v>0</v>
      </c>
      <c r="K30" s="59">
        <f>IFERROR((VLOOKUP(B30,ACTUALS!B:P,14,FALSE)+VLOOKUP(B30,ACTUALS!B:P,15,FALSE))=(G30+H30),0)</f>
        <v>0</v>
      </c>
      <c r="L30" s="59" t="b">
        <f>VLOOKUP(B30,ACTUALS!B:J,9,FALSE)=I30</f>
        <v>0</v>
      </c>
      <c r="M30" s="86">
        <f>IFERROR(IF(NOT(ISNUMBER(Table2[[#This Row],[GAME '#]])),IF(ISNUMBER(FIND(Table2[[#This Row],[TEAMS]],VLOOKUP(Table2[[#This Row],[GAME '#]],EliminationStages,2,FALSE),1)),CorrectStage,0),IF(SCORING.RULES!$B$6="No",1,VLOOKUP(B30,ACTUALS!B:J,7,FALSE)=C30)*((J30*CorrectScore)+(K30*CorrectNumberofGoals)+(L30*CorrectResult))),0)</f>
        <v>0</v>
      </c>
    </row>
    <row r="31" spans="1:13" x14ac:dyDescent="0.25">
      <c r="A31" s="59" t="s">
        <v>1</v>
      </c>
      <c r="B31" s="59">
        <v>30</v>
      </c>
      <c r="C31" s="59" t="s">
        <v>125</v>
      </c>
      <c r="D31" s="74" t="s">
        <v>173</v>
      </c>
      <c r="E31" s="59" t="str">
        <f t="shared" si="0"/>
        <v>Korea Republic</v>
      </c>
      <c r="F31" s="59" t="str">
        <f t="shared" si="1"/>
        <v>Ghana</v>
      </c>
      <c r="G31" s="59">
        <f t="shared" si="2"/>
        <v>1</v>
      </c>
      <c r="H31" s="59">
        <f t="shared" si="3"/>
        <v>0</v>
      </c>
      <c r="I31" s="59" t="str">
        <f t="shared" si="4"/>
        <v>Korea Republic</v>
      </c>
      <c r="J31" s="59" t="b">
        <f>D31=VLOOKUP(B31,ACTUALS!B:J,8,FALSE)</f>
        <v>0</v>
      </c>
      <c r="K31" s="59">
        <f>IFERROR((VLOOKUP(B31,ACTUALS!B:P,14,FALSE)+VLOOKUP(B31,ACTUALS!B:P,15,FALSE))=(G31+H31),0)</f>
        <v>0</v>
      </c>
      <c r="L31" s="59" t="b">
        <f>VLOOKUP(B31,ACTUALS!B:J,9,FALSE)=I31</f>
        <v>0</v>
      </c>
      <c r="M31" s="86">
        <f>IFERROR(IF(NOT(ISNUMBER(Table2[[#This Row],[GAME '#]])),IF(ISNUMBER(FIND(Table2[[#This Row],[TEAMS]],VLOOKUP(Table2[[#This Row],[GAME '#]],EliminationStages,2,FALSE),1)),CorrectStage,0),IF(SCORING.RULES!$B$6="No",1,VLOOKUP(B31,ACTUALS!B:J,7,FALSE)=C31)*((J31*CorrectScore)+(K31*CorrectNumberofGoals)+(L31*CorrectResult))),0)</f>
        <v>0</v>
      </c>
    </row>
    <row r="32" spans="1:13" x14ac:dyDescent="0.25">
      <c r="A32" s="59" t="s">
        <v>1</v>
      </c>
      <c r="B32" s="59">
        <v>31</v>
      </c>
      <c r="C32" s="59" t="s">
        <v>44</v>
      </c>
      <c r="D32" s="74" t="s">
        <v>173</v>
      </c>
      <c r="E32" s="59" t="str">
        <f t="shared" si="0"/>
        <v>Brazil</v>
      </c>
      <c r="F32" s="59" t="str">
        <f t="shared" si="1"/>
        <v>Switzerland</v>
      </c>
      <c r="G32" s="59">
        <f t="shared" si="2"/>
        <v>1</v>
      </c>
      <c r="H32" s="59">
        <f t="shared" si="3"/>
        <v>0</v>
      </c>
      <c r="I32" s="59" t="str">
        <f t="shared" si="4"/>
        <v>Brazil</v>
      </c>
      <c r="J32" s="59" t="b">
        <f>D32=VLOOKUP(B32,ACTUALS!B:J,8,FALSE)</f>
        <v>0</v>
      </c>
      <c r="K32" s="59">
        <f>IFERROR((VLOOKUP(B32,ACTUALS!B:P,14,FALSE)+VLOOKUP(B32,ACTUALS!B:P,15,FALSE))=(G32+H32),0)</f>
        <v>0</v>
      </c>
      <c r="L32" s="59" t="b">
        <f>VLOOKUP(B32,ACTUALS!B:J,9,FALSE)=I32</f>
        <v>0</v>
      </c>
      <c r="M32" s="86">
        <f>IFERROR(IF(NOT(ISNUMBER(Table2[[#This Row],[GAME '#]])),IF(ISNUMBER(FIND(Table2[[#This Row],[TEAMS]],VLOOKUP(Table2[[#This Row],[GAME '#]],EliminationStages,2,FALSE),1)),CorrectStage,0),IF(SCORING.RULES!$B$6="No",1,VLOOKUP(B32,ACTUALS!B:J,7,FALSE)=C32)*((J32*CorrectScore)+(K32*CorrectNumberofGoals)+(L32*CorrectResult))),0)</f>
        <v>0</v>
      </c>
    </row>
    <row r="33" spans="1:13" x14ac:dyDescent="0.25">
      <c r="A33" s="59" t="s">
        <v>1</v>
      </c>
      <c r="B33" s="59">
        <v>32</v>
      </c>
      <c r="C33" s="59" t="s">
        <v>43</v>
      </c>
      <c r="D33" s="74" t="s">
        <v>173</v>
      </c>
      <c r="E33" s="59" t="str">
        <f t="shared" si="0"/>
        <v>Portugal</v>
      </c>
      <c r="F33" s="59" t="str">
        <f t="shared" si="1"/>
        <v>Uruguay</v>
      </c>
      <c r="G33" s="59">
        <f t="shared" si="2"/>
        <v>1</v>
      </c>
      <c r="H33" s="59">
        <f t="shared" si="3"/>
        <v>0</v>
      </c>
      <c r="I33" s="59" t="str">
        <f t="shared" si="4"/>
        <v>Portugal</v>
      </c>
      <c r="J33" s="59" t="b">
        <f>D33=VLOOKUP(B33,ACTUALS!B:J,8,FALSE)</f>
        <v>0</v>
      </c>
      <c r="K33" s="59">
        <f>IFERROR((VLOOKUP(B33,ACTUALS!B:P,14,FALSE)+VLOOKUP(B33,ACTUALS!B:P,15,FALSE))=(G33+H33),0)</f>
        <v>0</v>
      </c>
      <c r="L33" s="59" t="b">
        <f>VLOOKUP(B33,ACTUALS!B:J,9,FALSE)=I33</f>
        <v>0</v>
      </c>
      <c r="M33" s="86">
        <f>IFERROR(IF(NOT(ISNUMBER(Table2[[#This Row],[GAME '#]])),IF(ISNUMBER(FIND(Table2[[#This Row],[TEAMS]],VLOOKUP(Table2[[#This Row],[GAME '#]],EliminationStages,2,FALSE),1)),CorrectStage,0),IF(SCORING.RULES!$B$6="No",1,VLOOKUP(B33,ACTUALS!B:J,7,FALSE)=C33)*((J33*CorrectScore)+(K33*CorrectNumberofGoals)+(L33*CorrectResult))),0)</f>
        <v>0</v>
      </c>
    </row>
    <row r="34" spans="1:13" x14ac:dyDescent="0.25">
      <c r="A34" s="59" t="s">
        <v>1</v>
      </c>
      <c r="B34" s="59">
        <v>33</v>
      </c>
      <c r="C34" s="59" t="s">
        <v>49</v>
      </c>
      <c r="D34" s="74" t="s">
        <v>173</v>
      </c>
      <c r="E34" s="59" t="str">
        <f t="shared" si="0"/>
        <v>Wales</v>
      </c>
      <c r="F34" s="59" t="str">
        <f t="shared" si="1"/>
        <v>England</v>
      </c>
      <c r="G34" s="59">
        <f t="shared" si="2"/>
        <v>1</v>
      </c>
      <c r="H34" s="59">
        <f t="shared" si="3"/>
        <v>0</v>
      </c>
      <c r="I34" s="59" t="str">
        <f t="shared" si="4"/>
        <v>Wales</v>
      </c>
      <c r="J34" s="59" t="b">
        <f>D34=VLOOKUP(B34,ACTUALS!B:J,8,FALSE)</f>
        <v>0</v>
      </c>
      <c r="K34" s="59">
        <f>IFERROR((VLOOKUP(B34,ACTUALS!B:P,14,FALSE)+VLOOKUP(B34,ACTUALS!B:P,15,FALSE))=(G34+H34),0)</f>
        <v>0</v>
      </c>
      <c r="L34" s="59" t="b">
        <f>VLOOKUP(B34,ACTUALS!B:J,9,FALSE)=I34</f>
        <v>0</v>
      </c>
      <c r="M34" s="86">
        <f>IFERROR(IF(NOT(ISNUMBER(Table2[[#This Row],[GAME '#]])),IF(ISNUMBER(FIND(Table2[[#This Row],[TEAMS]],VLOOKUP(Table2[[#This Row],[GAME '#]],EliminationStages,2,FALSE),1)),CorrectStage,0),IF(SCORING.RULES!$B$6="No",1,VLOOKUP(B34,ACTUALS!B:J,7,FALSE)=C34)*((J34*CorrectScore)+(K34*CorrectNumberofGoals)+(L34*CorrectResult))),0)</f>
        <v>0</v>
      </c>
    </row>
    <row r="35" spans="1:13" x14ac:dyDescent="0.25">
      <c r="A35" s="59" t="s">
        <v>1</v>
      </c>
      <c r="B35" s="59">
        <v>34</v>
      </c>
      <c r="C35" s="59" t="s">
        <v>48</v>
      </c>
      <c r="D35" s="74" t="s">
        <v>173</v>
      </c>
      <c r="E35" s="59" t="str">
        <f t="shared" ref="E35:E65" si="5">IF(C35="","",LEFT(C35,FIND(" -",C35,1)-1))</f>
        <v>Iran</v>
      </c>
      <c r="F35" s="59" t="str">
        <f t="shared" ref="F35:F65" si="6">IF(C35="","",MID(C35,FIND("-",C35,1)+2,LEN(C35)-FIND("-",C35,1)+2))</f>
        <v>USA</v>
      </c>
      <c r="G35" s="59">
        <f t="shared" ref="G35:G65" si="7">IF(D35="","",LEFT(D35,FIND(":",D35,1)-1)*1)</f>
        <v>1</v>
      </c>
      <c r="H35" s="59">
        <f t="shared" ref="H35:H65" si="8">IF(D35="","",MID(D35,FIND(":",D35,1)+1,LEN(D35)-FIND(":",D35,1)+1)*1)</f>
        <v>0</v>
      </c>
      <c r="I35" s="59" t="str">
        <f t="shared" ref="I35:I66" si="9">IF(D35="","",IF(G35=H35,"Draw",IF(G35&gt;H35,E35,F35)))</f>
        <v>Iran</v>
      </c>
      <c r="J35" s="59" t="b">
        <f>D35=VLOOKUP(B35,ACTUALS!B:J,8,FALSE)</f>
        <v>0</v>
      </c>
      <c r="K35" s="59">
        <f>IFERROR((VLOOKUP(B35,ACTUALS!B:P,14,FALSE)+VLOOKUP(B35,ACTUALS!B:P,15,FALSE))=(G35+H35),0)</f>
        <v>0</v>
      </c>
      <c r="L35" s="59" t="b">
        <f>VLOOKUP(B35,ACTUALS!B:J,9,FALSE)=I35</f>
        <v>0</v>
      </c>
      <c r="M35" s="86">
        <f>IFERROR(IF(NOT(ISNUMBER(Table2[[#This Row],[GAME '#]])),IF(ISNUMBER(FIND(Table2[[#This Row],[TEAMS]],VLOOKUP(Table2[[#This Row],[GAME '#]],EliminationStages,2,FALSE),1)),CorrectStage,0),IF(SCORING.RULES!$B$6="No",1,VLOOKUP(B35,ACTUALS!B:J,7,FALSE)=C35)*((J35*CorrectScore)+(K35*CorrectNumberofGoals)+(L35*CorrectResult))),0)</f>
        <v>0</v>
      </c>
    </row>
    <row r="36" spans="1:13" x14ac:dyDescent="0.25">
      <c r="A36" s="59" t="s">
        <v>1</v>
      </c>
      <c r="B36" s="59">
        <v>35</v>
      </c>
      <c r="C36" s="59" t="s">
        <v>47</v>
      </c>
      <c r="D36" s="74" t="s">
        <v>173</v>
      </c>
      <c r="E36" s="59" t="str">
        <f t="shared" si="5"/>
        <v>Ecuador</v>
      </c>
      <c r="F36" s="59" t="str">
        <f t="shared" si="6"/>
        <v>Senegal</v>
      </c>
      <c r="G36" s="59">
        <f t="shared" si="7"/>
        <v>1</v>
      </c>
      <c r="H36" s="59">
        <f t="shared" si="8"/>
        <v>0</v>
      </c>
      <c r="I36" s="59" t="str">
        <f t="shared" si="9"/>
        <v>Ecuador</v>
      </c>
      <c r="J36" s="59" t="b">
        <f>D36=VLOOKUP(B36,ACTUALS!B:J,8,FALSE)</f>
        <v>0</v>
      </c>
      <c r="K36" s="59">
        <f>IFERROR((VLOOKUP(B36,ACTUALS!B:P,14,FALSE)+VLOOKUP(B36,ACTUALS!B:P,15,FALSE))=(G36+H36),0)</f>
        <v>0</v>
      </c>
      <c r="L36" s="59" t="b">
        <f>VLOOKUP(B36,ACTUALS!B:J,9,FALSE)=I36</f>
        <v>0</v>
      </c>
      <c r="M36" s="86">
        <f>IFERROR(IF(NOT(ISNUMBER(Table2[[#This Row],[GAME '#]])),IF(ISNUMBER(FIND(Table2[[#This Row],[TEAMS]],VLOOKUP(Table2[[#This Row],[GAME '#]],EliminationStages,2,FALSE),1)),CorrectStage,0),IF(SCORING.RULES!$B$6="No",1,VLOOKUP(B36,ACTUALS!B:J,7,FALSE)=C36)*((J36*CorrectScore)+(K36*CorrectNumberofGoals)+(L36*CorrectResult))),0)</f>
        <v>0</v>
      </c>
    </row>
    <row r="37" spans="1:13" x14ac:dyDescent="0.25">
      <c r="A37" s="59" t="s">
        <v>1</v>
      </c>
      <c r="B37" s="59">
        <v>36</v>
      </c>
      <c r="C37" s="59" t="s">
        <v>46</v>
      </c>
      <c r="D37" s="74" t="s">
        <v>173</v>
      </c>
      <c r="E37" s="59" t="str">
        <f t="shared" si="5"/>
        <v>Netherlands</v>
      </c>
      <c r="F37" s="59" t="str">
        <f t="shared" si="6"/>
        <v>Qatar</v>
      </c>
      <c r="G37" s="59">
        <f t="shared" si="7"/>
        <v>1</v>
      </c>
      <c r="H37" s="59">
        <f t="shared" si="8"/>
        <v>0</v>
      </c>
      <c r="I37" s="59" t="str">
        <f t="shared" si="9"/>
        <v>Netherlands</v>
      </c>
      <c r="J37" s="59" t="b">
        <f>D37=VLOOKUP(B37,ACTUALS!B:J,8,FALSE)</f>
        <v>0</v>
      </c>
      <c r="K37" s="59">
        <f>IFERROR((VLOOKUP(B37,ACTUALS!B:P,14,FALSE)+VLOOKUP(B37,ACTUALS!B:P,15,FALSE))=(G37+H37),0)</f>
        <v>0</v>
      </c>
      <c r="L37" s="59" t="b">
        <f>VLOOKUP(B37,ACTUALS!B:J,9,FALSE)=I37</f>
        <v>0</v>
      </c>
      <c r="M37" s="86">
        <f>IFERROR(IF(NOT(ISNUMBER(Table2[[#This Row],[GAME '#]])),IF(ISNUMBER(FIND(Table2[[#This Row],[TEAMS]],VLOOKUP(Table2[[#This Row],[GAME '#]],EliminationStages,2,FALSE),1)),CorrectStage,0),IF(SCORING.RULES!$B$6="No",1,VLOOKUP(B37,ACTUALS!B:J,7,FALSE)=C37)*((J37*CorrectScore)+(K37*CorrectNumberofGoals)+(L37*CorrectResult))),0)</f>
        <v>0</v>
      </c>
    </row>
    <row r="38" spans="1:13" x14ac:dyDescent="0.25">
      <c r="A38" s="59" t="s">
        <v>1</v>
      </c>
      <c r="B38" s="59">
        <v>37</v>
      </c>
      <c r="C38" s="59" t="s">
        <v>53</v>
      </c>
      <c r="D38" s="74" t="s">
        <v>173</v>
      </c>
      <c r="E38" s="59" t="str">
        <f t="shared" si="5"/>
        <v>Australia</v>
      </c>
      <c r="F38" s="59" t="str">
        <f t="shared" si="6"/>
        <v>Denmark</v>
      </c>
      <c r="G38" s="59">
        <f t="shared" si="7"/>
        <v>1</v>
      </c>
      <c r="H38" s="59">
        <f t="shared" si="8"/>
        <v>0</v>
      </c>
      <c r="I38" s="59" t="str">
        <f t="shared" si="9"/>
        <v>Australia</v>
      </c>
      <c r="J38" s="59" t="b">
        <f>D38=VLOOKUP(B38,ACTUALS!B:J,8,FALSE)</f>
        <v>0</v>
      </c>
      <c r="K38" s="59">
        <f>IFERROR((VLOOKUP(B38,ACTUALS!B:P,14,FALSE)+VLOOKUP(B38,ACTUALS!B:P,15,FALSE))=(G38+H38),0)</f>
        <v>0</v>
      </c>
      <c r="L38" s="59" t="b">
        <f>VLOOKUP(B38,ACTUALS!B:J,9,FALSE)=I38</f>
        <v>0</v>
      </c>
      <c r="M38" s="86">
        <f>IFERROR(IF(NOT(ISNUMBER(Table2[[#This Row],[GAME '#]])),IF(ISNUMBER(FIND(Table2[[#This Row],[TEAMS]],VLOOKUP(Table2[[#This Row],[GAME '#]],EliminationStages,2,FALSE),1)),CorrectStage,0),IF(SCORING.RULES!$B$6="No",1,VLOOKUP(B38,ACTUALS!B:J,7,FALSE)=C38)*((J38*CorrectScore)+(K38*CorrectNumberofGoals)+(L38*CorrectResult))),0)</f>
        <v>0</v>
      </c>
    </row>
    <row r="39" spans="1:13" x14ac:dyDescent="0.25">
      <c r="A39" s="59" t="s">
        <v>1</v>
      </c>
      <c r="B39" s="59">
        <v>38</v>
      </c>
      <c r="C39" s="59" t="s">
        <v>52</v>
      </c>
      <c r="D39" s="74" t="s">
        <v>173</v>
      </c>
      <c r="E39" s="59" t="str">
        <f t="shared" si="5"/>
        <v>Tunisia</v>
      </c>
      <c r="F39" s="59" t="str">
        <f t="shared" si="6"/>
        <v>France</v>
      </c>
      <c r="G39" s="59">
        <f t="shared" si="7"/>
        <v>1</v>
      </c>
      <c r="H39" s="59">
        <f t="shared" si="8"/>
        <v>0</v>
      </c>
      <c r="I39" s="59" t="str">
        <f t="shared" si="9"/>
        <v>Tunisia</v>
      </c>
      <c r="J39" s="59" t="b">
        <f>D39=VLOOKUP(B39,ACTUALS!B:J,8,FALSE)</f>
        <v>0</v>
      </c>
      <c r="K39" s="59">
        <f>IFERROR((VLOOKUP(B39,ACTUALS!B:P,14,FALSE)+VLOOKUP(B39,ACTUALS!B:P,15,FALSE))=(G39+H39),0)</f>
        <v>0</v>
      </c>
      <c r="L39" s="59" t="b">
        <f>VLOOKUP(B39,ACTUALS!B:J,9,FALSE)=I39</f>
        <v>0</v>
      </c>
      <c r="M39" s="86">
        <f>IFERROR(IF(NOT(ISNUMBER(Table2[[#This Row],[GAME '#]])),IF(ISNUMBER(FIND(Table2[[#This Row],[TEAMS]],VLOOKUP(Table2[[#This Row],[GAME '#]],EliminationStages,2,FALSE),1)),CorrectStage,0),IF(SCORING.RULES!$B$6="No",1,VLOOKUP(B39,ACTUALS!B:J,7,FALSE)=C39)*((J39*CorrectScore)+(K39*CorrectNumberofGoals)+(L39*CorrectResult))),0)</f>
        <v>0</v>
      </c>
    </row>
    <row r="40" spans="1:13" x14ac:dyDescent="0.25">
      <c r="A40" s="59" t="s">
        <v>1</v>
      </c>
      <c r="B40" s="59">
        <v>39</v>
      </c>
      <c r="C40" s="59" t="s">
        <v>51</v>
      </c>
      <c r="D40" s="74" t="s">
        <v>173</v>
      </c>
      <c r="E40" s="59" t="str">
        <f t="shared" si="5"/>
        <v>Poland</v>
      </c>
      <c r="F40" s="59" t="str">
        <f t="shared" si="6"/>
        <v>Argentina</v>
      </c>
      <c r="G40" s="59">
        <f t="shared" si="7"/>
        <v>1</v>
      </c>
      <c r="H40" s="59">
        <f t="shared" si="8"/>
        <v>0</v>
      </c>
      <c r="I40" s="59" t="str">
        <f t="shared" si="9"/>
        <v>Poland</v>
      </c>
      <c r="J40" s="59" t="b">
        <f>D40=VLOOKUP(B40,ACTUALS!B:J,8,FALSE)</f>
        <v>0</v>
      </c>
      <c r="K40" s="59">
        <f>IFERROR((VLOOKUP(B40,ACTUALS!B:P,14,FALSE)+VLOOKUP(B40,ACTUALS!B:P,15,FALSE))=(G40+H40),0)</f>
        <v>0</v>
      </c>
      <c r="L40" s="59" t="b">
        <f>VLOOKUP(B40,ACTUALS!B:J,9,FALSE)=I40</f>
        <v>0</v>
      </c>
      <c r="M40" s="86">
        <f>IFERROR(IF(NOT(ISNUMBER(Table2[[#This Row],[GAME '#]])),IF(ISNUMBER(FIND(Table2[[#This Row],[TEAMS]],VLOOKUP(Table2[[#This Row],[GAME '#]],EliminationStages,2,FALSE),1)),CorrectStage,0),IF(SCORING.RULES!$B$6="No",1,VLOOKUP(B40,ACTUALS!B:J,7,FALSE)=C40)*((J40*CorrectScore)+(K40*CorrectNumberofGoals)+(L40*CorrectResult))),0)</f>
        <v>0</v>
      </c>
    </row>
    <row r="41" spans="1:13" x14ac:dyDescent="0.25">
      <c r="A41" s="59" t="s">
        <v>1</v>
      </c>
      <c r="B41" s="59">
        <v>40</v>
      </c>
      <c r="C41" s="59" t="s">
        <v>50</v>
      </c>
      <c r="D41" s="74" t="s">
        <v>173</v>
      </c>
      <c r="E41" s="59" t="str">
        <f t="shared" si="5"/>
        <v>Saudi Arabia</v>
      </c>
      <c r="F41" s="59" t="str">
        <f t="shared" si="6"/>
        <v>Mexico</v>
      </c>
      <c r="G41" s="59">
        <f t="shared" si="7"/>
        <v>1</v>
      </c>
      <c r="H41" s="59">
        <f t="shared" si="8"/>
        <v>0</v>
      </c>
      <c r="I41" s="59" t="str">
        <f t="shared" si="9"/>
        <v>Saudi Arabia</v>
      </c>
      <c r="J41" s="59" t="b">
        <f>D41=VLOOKUP(B41,ACTUALS!B:J,8,FALSE)</f>
        <v>0</v>
      </c>
      <c r="K41" s="59">
        <f>IFERROR((VLOOKUP(B41,ACTUALS!B:P,14,FALSE)+VLOOKUP(B41,ACTUALS!B:P,15,FALSE))=(G41+H41),0)</f>
        <v>0</v>
      </c>
      <c r="L41" s="59" t="b">
        <f>VLOOKUP(B41,ACTUALS!B:J,9,FALSE)=I41</f>
        <v>0</v>
      </c>
      <c r="M41" s="86">
        <f>IFERROR(IF(NOT(ISNUMBER(Table2[[#This Row],[GAME '#]])),IF(ISNUMBER(FIND(Table2[[#This Row],[TEAMS]],VLOOKUP(Table2[[#This Row],[GAME '#]],EliminationStages,2,FALSE),1)),CorrectStage,0),IF(SCORING.RULES!$B$6="No",1,VLOOKUP(B41,ACTUALS!B:J,7,FALSE)=C41)*((J41*CorrectScore)+(K41*CorrectNumberofGoals)+(L41*CorrectResult))),0)</f>
        <v>0</v>
      </c>
    </row>
    <row r="42" spans="1:13" x14ac:dyDescent="0.25">
      <c r="A42" s="59" t="s">
        <v>1</v>
      </c>
      <c r="B42" s="59">
        <v>41</v>
      </c>
      <c r="C42" s="59" t="s">
        <v>57</v>
      </c>
      <c r="D42" s="74" t="s">
        <v>173</v>
      </c>
      <c r="E42" s="59" t="str">
        <f t="shared" si="5"/>
        <v>Croatia</v>
      </c>
      <c r="F42" s="59" t="str">
        <f t="shared" si="6"/>
        <v>Belgium</v>
      </c>
      <c r="G42" s="59">
        <f t="shared" si="7"/>
        <v>1</v>
      </c>
      <c r="H42" s="59">
        <f t="shared" si="8"/>
        <v>0</v>
      </c>
      <c r="I42" s="59" t="str">
        <f t="shared" si="9"/>
        <v>Croatia</v>
      </c>
      <c r="J42" s="59" t="b">
        <f>D42=VLOOKUP(B42,ACTUALS!B:J,8,FALSE)</f>
        <v>0</v>
      </c>
      <c r="K42" s="59">
        <f>IFERROR((VLOOKUP(B42,ACTUALS!B:P,14,FALSE)+VLOOKUP(B42,ACTUALS!B:P,15,FALSE))=(G42+H42),0)</f>
        <v>0</v>
      </c>
      <c r="L42" s="59" t="b">
        <f>VLOOKUP(B42,ACTUALS!B:J,9,FALSE)=I42</f>
        <v>0</v>
      </c>
      <c r="M42" s="86">
        <f>IFERROR(IF(NOT(ISNUMBER(Table2[[#This Row],[GAME '#]])),IF(ISNUMBER(FIND(Table2[[#This Row],[TEAMS]],VLOOKUP(Table2[[#This Row],[GAME '#]],EliminationStages,2,FALSE),1)),CorrectStage,0),IF(SCORING.RULES!$B$6="No",1,VLOOKUP(B42,ACTUALS!B:J,7,FALSE)=C42)*((J42*CorrectScore)+(K42*CorrectNumberofGoals)+(L42*CorrectResult))),0)</f>
        <v>0</v>
      </c>
    </row>
    <row r="43" spans="1:13" x14ac:dyDescent="0.25">
      <c r="A43" s="59" t="s">
        <v>1</v>
      </c>
      <c r="B43" s="59">
        <v>42</v>
      </c>
      <c r="C43" s="59" t="s">
        <v>56</v>
      </c>
      <c r="D43" s="74" t="s">
        <v>173</v>
      </c>
      <c r="E43" s="59" t="str">
        <f t="shared" si="5"/>
        <v>Canada</v>
      </c>
      <c r="F43" s="59" t="str">
        <f t="shared" si="6"/>
        <v>Morocco</v>
      </c>
      <c r="G43" s="59">
        <f t="shared" si="7"/>
        <v>1</v>
      </c>
      <c r="H43" s="59">
        <f t="shared" si="8"/>
        <v>0</v>
      </c>
      <c r="I43" s="59" t="str">
        <f t="shared" si="9"/>
        <v>Canada</v>
      </c>
      <c r="J43" s="59" t="b">
        <f>D43=VLOOKUP(B43,ACTUALS!B:J,8,FALSE)</f>
        <v>0</v>
      </c>
      <c r="K43" s="59">
        <f>IFERROR((VLOOKUP(B43,ACTUALS!B:P,14,FALSE)+VLOOKUP(B43,ACTUALS!B:P,15,FALSE))=(G43+H43),0)</f>
        <v>0</v>
      </c>
      <c r="L43" s="59" t="b">
        <f>VLOOKUP(B43,ACTUALS!B:J,9,FALSE)=I43</f>
        <v>0</v>
      </c>
      <c r="M43" s="86">
        <f>IFERROR(IF(NOT(ISNUMBER(Table2[[#This Row],[GAME '#]])),IF(ISNUMBER(FIND(Table2[[#This Row],[TEAMS]],VLOOKUP(Table2[[#This Row],[GAME '#]],EliminationStages,2,FALSE),1)),CorrectStage,0),IF(SCORING.RULES!$B$6="No",1,VLOOKUP(B43,ACTUALS!B:J,7,FALSE)=C43)*((J43*CorrectScore)+(K43*CorrectNumberofGoals)+(L43*CorrectResult))),0)</f>
        <v>0</v>
      </c>
    </row>
    <row r="44" spans="1:13" x14ac:dyDescent="0.25">
      <c r="A44" s="59" t="s">
        <v>1</v>
      </c>
      <c r="B44" s="59">
        <v>43</v>
      </c>
      <c r="C44" s="59" t="s">
        <v>55</v>
      </c>
      <c r="D44" s="74" t="s">
        <v>173</v>
      </c>
      <c r="E44" s="59" t="str">
        <f t="shared" si="5"/>
        <v>Japan</v>
      </c>
      <c r="F44" s="59" t="str">
        <f t="shared" si="6"/>
        <v>Spain</v>
      </c>
      <c r="G44" s="59">
        <f t="shared" si="7"/>
        <v>1</v>
      </c>
      <c r="H44" s="59">
        <f t="shared" si="8"/>
        <v>0</v>
      </c>
      <c r="I44" s="59" t="str">
        <f t="shared" si="9"/>
        <v>Japan</v>
      </c>
      <c r="J44" s="59" t="b">
        <f>D44=VLOOKUP(B44,ACTUALS!B:J,8,FALSE)</f>
        <v>0</v>
      </c>
      <c r="K44" s="59">
        <f>IFERROR((VLOOKUP(B44,ACTUALS!B:P,14,FALSE)+VLOOKUP(B44,ACTUALS!B:P,15,FALSE))=(G44+H44),0)</f>
        <v>0</v>
      </c>
      <c r="L44" s="59" t="b">
        <f>VLOOKUP(B44,ACTUALS!B:J,9,FALSE)=I44</f>
        <v>0</v>
      </c>
      <c r="M44" s="86">
        <f>IFERROR(IF(NOT(ISNUMBER(Table2[[#This Row],[GAME '#]])),IF(ISNUMBER(FIND(Table2[[#This Row],[TEAMS]],VLOOKUP(Table2[[#This Row],[GAME '#]],EliminationStages,2,FALSE),1)),CorrectStage,0),IF(SCORING.RULES!$B$6="No",1,VLOOKUP(B44,ACTUALS!B:J,7,FALSE)=C44)*((J44*CorrectScore)+(K44*CorrectNumberofGoals)+(L44*CorrectResult))),0)</f>
        <v>0</v>
      </c>
    </row>
    <row r="45" spans="1:13" x14ac:dyDescent="0.25">
      <c r="A45" s="59" t="s">
        <v>1</v>
      </c>
      <c r="B45" s="59">
        <v>44</v>
      </c>
      <c r="C45" s="59" t="s">
        <v>54</v>
      </c>
      <c r="D45" s="74" t="s">
        <v>173</v>
      </c>
      <c r="E45" s="59" t="str">
        <f t="shared" si="5"/>
        <v>Costa Rica</v>
      </c>
      <c r="F45" s="59" t="str">
        <f t="shared" si="6"/>
        <v>Germany</v>
      </c>
      <c r="G45" s="59">
        <f t="shared" si="7"/>
        <v>1</v>
      </c>
      <c r="H45" s="59">
        <f t="shared" si="8"/>
        <v>0</v>
      </c>
      <c r="I45" s="59" t="str">
        <f t="shared" si="9"/>
        <v>Costa Rica</v>
      </c>
      <c r="J45" s="59" t="b">
        <f>D45=VLOOKUP(B45,ACTUALS!B:J,8,FALSE)</f>
        <v>0</v>
      </c>
      <c r="K45" s="59">
        <f>IFERROR((VLOOKUP(B45,ACTUALS!B:P,14,FALSE)+VLOOKUP(B45,ACTUALS!B:P,15,FALSE))=(G45+H45),0)</f>
        <v>0</v>
      </c>
      <c r="L45" s="59" t="b">
        <f>VLOOKUP(B45,ACTUALS!B:J,9,FALSE)=I45</f>
        <v>0</v>
      </c>
      <c r="M45" s="86">
        <f>IFERROR(IF(NOT(ISNUMBER(Table2[[#This Row],[GAME '#]])),IF(ISNUMBER(FIND(Table2[[#This Row],[TEAMS]],VLOOKUP(Table2[[#This Row],[GAME '#]],EliminationStages,2,FALSE),1)),CorrectStage,0),IF(SCORING.RULES!$B$6="No",1,VLOOKUP(B45,ACTUALS!B:J,7,FALSE)=C45)*((J45*CorrectScore)+(K45*CorrectNumberofGoals)+(L45*CorrectResult))),0)</f>
        <v>0</v>
      </c>
    </row>
    <row r="46" spans="1:13" x14ac:dyDescent="0.25">
      <c r="A46" s="59" t="s">
        <v>1</v>
      </c>
      <c r="B46" s="59">
        <v>45</v>
      </c>
      <c r="C46" s="59" t="s">
        <v>60</v>
      </c>
      <c r="D46" s="74" t="s">
        <v>173</v>
      </c>
      <c r="E46" s="59" t="str">
        <f t="shared" si="5"/>
        <v>Ghana</v>
      </c>
      <c r="F46" s="59" t="str">
        <f t="shared" si="6"/>
        <v>Uruguay</v>
      </c>
      <c r="G46" s="59">
        <f t="shared" si="7"/>
        <v>1</v>
      </c>
      <c r="H46" s="59">
        <f t="shared" si="8"/>
        <v>0</v>
      </c>
      <c r="I46" s="59" t="str">
        <f t="shared" si="9"/>
        <v>Ghana</v>
      </c>
      <c r="J46" s="59" t="b">
        <f>D46=VLOOKUP(B46,ACTUALS!B:J,8,FALSE)</f>
        <v>0</v>
      </c>
      <c r="K46" s="59">
        <f>IFERROR((VLOOKUP(B46,ACTUALS!B:P,14,FALSE)+VLOOKUP(B46,ACTUALS!B:P,15,FALSE))=(G46+H46),0)</f>
        <v>0</v>
      </c>
      <c r="L46" s="59" t="b">
        <f>VLOOKUP(B46,ACTUALS!B:J,9,FALSE)=I46</f>
        <v>0</v>
      </c>
      <c r="M46" s="86">
        <f>IFERROR(IF(NOT(ISNUMBER(Table2[[#This Row],[GAME '#]])),IF(ISNUMBER(FIND(Table2[[#This Row],[TEAMS]],VLOOKUP(Table2[[#This Row],[GAME '#]],EliminationStages,2,FALSE),1)),CorrectStage,0),IF(SCORING.RULES!$B$6="No",1,VLOOKUP(B46,ACTUALS!B:J,7,FALSE)=C46)*((J46*CorrectScore)+(K46*CorrectNumberofGoals)+(L46*CorrectResult))),0)</f>
        <v>0</v>
      </c>
    </row>
    <row r="47" spans="1:13" x14ac:dyDescent="0.25">
      <c r="A47" s="59" t="s">
        <v>1</v>
      </c>
      <c r="B47" s="59">
        <v>46</v>
      </c>
      <c r="C47" s="59" t="s">
        <v>126</v>
      </c>
      <c r="D47" s="74" t="s">
        <v>173</v>
      </c>
      <c r="E47" s="59" t="str">
        <f t="shared" si="5"/>
        <v>Korea Republic</v>
      </c>
      <c r="F47" s="59" t="str">
        <f t="shared" si="6"/>
        <v>Portugal</v>
      </c>
      <c r="G47" s="59">
        <f t="shared" si="7"/>
        <v>1</v>
      </c>
      <c r="H47" s="59">
        <f t="shared" si="8"/>
        <v>0</v>
      </c>
      <c r="I47" s="59" t="str">
        <f t="shared" si="9"/>
        <v>Korea Republic</v>
      </c>
      <c r="J47" s="59" t="b">
        <f>D47=VLOOKUP(B47,ACTUALS!B:J,8,FALSE)</f>
        <v>0</v>
      </c>
      <c r="K47" s="59">
        <f>IFERROR((VLOOKUP(B47,ACTUALS!B:P,14,FALSE)+VLOOKUP(B47,ACTUALS!B:P,15,FALSE))=(G47+H47),0)</f>
        <v>0</v>
      </c>
      <c r="L47" s="59" t="b">
        <f>VLOOKUP(B47,ACTUALS!B:J,9,FALSE)=I47</f>
        <v>0</v>
      </c>
      <c r="M47" s="86">
        <f>IFERROR(IF(NOT(ISNUMBER(Table2[[#This Row],[GAME '#]])),IF(ISNUMBER(FIND(Table2[[#This Row],[TEAMS]],VLOOKUP(Table2[[#This Row],[GAME '#]],EliminationStages,2,FALSE),1)),CorrectStage,0),IF(SCORING.RULES!$B$6="No",1,VLOOKUP(B47,ACTUALS!B:J,7,FALSE)=C47)*((J47*CorrectScore)+(K47*CorrectNumberofGoals)+(L47*CorrectResult))),0)</f>
        <v>0</v>
      </c>
    </row>
    <row r="48" spans="1:13" x14ac:dyDescent="0.25">
      <c r="A48" s="59" t="s">
        <v>1</v>
      </c>
      <c r="B48" s="59">
        <v>47</v>
      </c>
      <c r="C48" s="59" t="s">
        <v>59</v>
      </c>
      <c r="D48" s="74" t="s">
        <v>173</v>
      </c>
      <c r="E48" s="59" t="str">
        <f t="shared" si="5"/>
        <v>Serbia</v>
      </c>
      <c r="F48" s="59" t="str">
        <f t="shared" si="6"/>
        <v>Switzerland</v>
      </c>
      <c r="G48" s="59">
        <f t="shared" si="7"/>
        <v>1</v>
      </c>
      <c r="H48" s="59">
        <f t="shared" si="8"/>
        <v>0</v>
      </c>
      <c r="I48" s="59" t="str">
        <f t="shared" si="9"/>
        <v>Serbia</v>
      </c>
      <c r="J48" s="59" t="b">
        <f>D48=VLOOKUP(B48,ACTUALS!B:J,8,FALSE)</f>
        <v>0</v>
      </c>
      <c r="K48" s="59">
        <f>IFERROR((VLOOKUP(B48,ACTUALS!B:P,14,FALSE)+VLOOKUP(B48,ACTUALS!B:P,15,FALSE))=(G48+H48),0)</f>
        <v>0</v>
      </c>
      <c r="L48" s="59" t="b">
        <f>VLOOKUP(B48,ACTUALS!B:J,9,FALSE)=I48</f>
        <v>0</v>
      </c>
      <c r="M48" s="86">
        <f>IFERROR(IF(NOT(ISNUMBER(Table2[[#This Row],[GAME '#]])),IF(ISNUMBER(FIND(Table2[[#This Row],[TEAMS]],VLOOKUP(Table2[[#This Row],[GAME '#]],EliminationStages,2,FALSE),1)),CorrectStage,0),IF(SCORING.RULES!$B$6="No",1,VLOOKUP(B48,ACTUALS!B:J,7,FALSE)=C48)*((J48*CorrectScore)+(K48*CorrectNumberofGoals)+(L48*CorrectResult))),0)</f>
        <v>0</v>
      </c>
    </row>
    <row r="49" spans="1:13" x14ac:dyDescent="0.25">
      <c r="A49" s="59" t="s">
        <v>1</v>
      </c>
      <c r="B49" s="59">
        <v>48</v>
      </c>
      <c r="C49" s="59" t="s">
        <v>58</v>
      </c>
      <c r="D49" s="74" t="s">
        <v>173</v>
      </c>
      <c r="E49" s="59" t="str">
        <f t="shared" si="5"/>
        <v>Cameroon</v>
      </c>
      <c r="F49" s="59" t="str">
        <f t="shared" si="6"/>
        <v>Brazil</v>
      </c>
      <c r="G49" s="59">
        <f t="shared" si="7"/>
        <v>1</v>
      </c>
      <c r="H49" s="59">
        <f t="shared" si="8"/>
        <v>0</v>
      </c>
      <c r="I49" s="59" t="str">
        <f t="shared" si="9"/>
        <v>Cameroon</v>
      </c>
      <c r="J49" s="59" t="b">
        <f>D49=VLOOKUP(B49,ACTUALS!B:J,8,FALSE)</f>
        <v>0</v>
      </c>
      <c r="K49" s="59">
        <f>IFERROR((VLOOKUP(B49,ACTUALS!B:P,14,FALSE)+VLOOKUP(B49,ACTUALS!B:P,15,FALSE))=(G49+H49),0)</f>
        <v>0</v>
      </c>
      <c r="L49" s="59" t="b">
        <f>VLOOKUP(B49,ACTUALS!B:J,9,FALSE)=I49</f>
        <v>0</v>
      </c>
      <c r="M49" s="86">
        <f>IFERROR(IF(NOT(ISNUMBER(Table2[[#This Row],[GAME '#]])),IF(ISNUMBER(FIND(Table2[[#This Row],[TEAMS]],VLOOKUP(Table2[[#This Row],[GAME '#]],EliminationStages,2,FALSE),1)),CorrectStage,0),IF(SCORING.RULES!$B$6="No",1,VLOOKUP(B49,ACTUALS!B:J,7,FALSE)=C49)*((J49*CorrectScore)+(K49*CorrectNumberofGoals)+(L49*CorrectResult))),0)</f>
        <v>0</v>
      </c>
    </row>
    <row r="50" spans="1:13" x14ac:dyDescent="0.25">
      <c r="A50" s="59" t="s">
        <v>1</v>
      </c>
      <c r="B50" s="59">
        <v>49</v>
      </c>
      <c r="C50" s="59" t="s">
        <v>179</v>
      </c>
      <c r="D50" s="74" t="s">
        <v>173</v>
      </c>
      <c r="E50" s="59" t="str">
        <f t="shared" si="5"/>
        <v>Netherlands</v>
      </c>
      <c r="F50" s="59" t="str">
        <f t="shared" si="6"/>
        <v>England</v>
      </c>
      <c r="G50" s="59">
        <f t="shared" si="7"/>
        <v>1</v>
      </c>
      <c r="H50" s="59">
        <f t="shared" si="8"/>
        <v>0</v>
      </c>
      <c r="I50" s="59" t="str">
        <f t="shared" si="9"/>
        <v>Netherlands</v>
      </c>
      <c r="J50" s="59" t="b">
        <f>D50=VLOOKUP(B50,ACTUALS!B:J,8,FALSE)</f>
        <v>0</v>
      </c>
      <c r="K50" s="59">
        <f>IFERROR((VLOOKUP(B50,ACTUALS!B:P,14,FALSE)+VLOOKUP(B50,ACTUALS!B:P,15,FALSE))=(G50+H50),0)</f>
        <v>0</v>
      </c>
      <c r="L50" s="59" t="b">
        <f>VLOOKUP(B50,ACTUALS!B:J,9,FALSE)=I50</f>
        <v>0</v>
      </c>
      <c r="M50" s="86">
        <f>IFERROR(IF(NOT(ISNUMBER(Table2[[#This Row],[GAME '#]])),IF(ISNUMBER(FIND(Table2[[#This Row],[TEAMS]],VLOOKUP(Table2[[#This Row],[GAME '#]],EliminationStages,2,FALSE),1)),CorrectStage,0),IF(SCORING.RULES!$B$6="No",1,VLOOKUP(B50,ACTUALS!B:J,7,FALSE)=C50)*((J50*CorrectScore)+(K50*CorrectNumberofGoals)+(L50*CorrectResult))),0)</f>
        <v>0</v>
      </c>
    </row>
    <row r="51" spans="1:13" x14ac:dyDescent="0.25">
      <c r="A51" s="59" t="s">
        <v>1</v>
      </c>
      <c r="B51" s="59">
        <v>50</v>
      </c>
      <c r="C51" s="59" t="s">
        <v>180</v>
      </c>
      <c r="D51" s="74" t="s">
        <v>173</v>
      </c>
      <c r="E51" s="59" t="str">
        <f t="shared" si="5"/>
        <v>Poland</v>
      </c>
      <c r="F51" s="59" t="str">
        <f t="shared" si="6"/>
        <v>France</v>
      </c>
      <c r="G51" s="59">
        <f t="shared" si="7"/>
        <v>1</v>
      </c>
      <c r="H51" s="59">
        <f t="shared" si="8"/>
        <v>0</v>
      </c>
      <c r="I51" s="59" t="str">
        <f t="shared" si="9"/>
        <v>Poland</v>
      </c>
      <c r="J51" s="59" t="b">
        <f>D51=VLOOKUP(B51,ACTUALS!B:J,8,FALSE)</f>
        <v>0</v>
      </c>
      <c r="K51" s="59">
        <f>IFERROR((VLOOKUP(B51,ACTUALS!B:P,14,FALSE)+VLOOKUP(B51,ACTUALS!B:P,15,FALSE))=(G51+H51),0)</f>
        <v>0</v>
      </c>
      <c r="L51" s="59" t="b">
        <f>VLOOKUP(B51,ACTUALS!B:J,9,FALSE)=I51</f>
        <v>0</v>
      </c>
      <c r="M51" s="86">
        <f>IFERROR(IF(NOT(ISNUMBER(Table2[[#This Row],[GAME '#]])),IF(ISNUMBER(FIND(Table2[[#This Row],[TEAMS]],VLOOKUP(Table2[[#This Row],[GAME '#]],EliminationStages,2,FALSE),1)),CorrectStage,0),IF(SCORING.RULES!$B$6="No",1,VLOOKUP(B51,ACTUALS!B:J,7,FALSE)=C51)*((J51*CorrectScore)+(K51*CorrectNumberofGoals)+(L51*CorrectResult))),0)</f>
        <v>0</v>
      </c>
    </row>
    <row r="52" spans="1:13" x14ac:dyDescent="0.25">
      <c r="A52" s="59" t="s">
        <v>1</v>
      </c>
      <c r="B52" s="59">
        <v>51</v>
      </c>
      <c r="C52" s="59" t="s">
        <v>181</v>
      </c>
      <c r="D52" s="74" t="s">
        <v>173</v>
      </c>
      <c r="E52" s="59" t="str">
        <f t="shared" si="5"/>
        <v>Wales</v>
      </c>
      <c r="F52" s="59" t="str">
        <f t="shared" si="6"/>
        <v>Qatar</v>
      </c>
      <c r="G52" s="59">
        <f t="shared" si="7"/>
        <v>1</v>
      </c>
      <c r="H52" s="59">
        <f t="shared" si="8"/>
        <v>0</v>
      </c>
      <c r="I52" s="59" t="str">
        <f t="shared" si="9"/>
        <v>Wales</v>
      </c>
      <c r="J52" s="59" t="b">
        <f>D52=VLOOKUP(B52,ACTUALS!B:J,8,FALSE)</f>
        <v>0</v>
      </c>
      <c r="K52" s="59">
        <f>IFERROR((VLOOKUP(B52,ACTUALS!B:P,14,FALSE)+VLOOKUP(B52,ACTUALS!B:P,15,FALSE))=(G52+H52),0)</f>
        <v>0</v>
      </c>
      <c r="L52" s="59" t="b">
        <f>VLOOKUP(B52,ACTUALS!B:J,9,FALSE)=I52</f>
        <v>0</v>
      </c>
      <c r="M52" s="86">
        <f>IFERROR(IF(NOT(ISNUMBER(Table2[[#This Row],[GAME '#]])),IF(ISNUMBER(FIND(Table2[[#This Row],[TEAMS]],VLOOKUP(Table2[[#This Row],[GAME '#]],EliminationStages,2,FALSE),1)),CorrectStage,0),IF(SCORING.RULES!$B$6="No",1,VLOOKUP(B52,ACTUALS!B:J,7,FALSE)=C52)*((J52*CorrectScore)+(K52*CorrectNumberofGoals)+(L52*CorrectResult))),0)</f>
        <v>0</v>
      </c>
    </row>
    <row r="53" spans="1:13" x14ac:dyDescent="0.25">
      <c r="A53" s="59" t="s">
        <v>1</v>
      </c>
      <c r="B53" s="59">
        <v>52</v>
      </c>
      <c r="C53" s="59" t="s">
        <v>182</v>
      </c>
      <c r="D53" s="74" t="s">
        <v>173</v>
      </c>
      <c r="E53" s="59" t="str">
        <f t="shared" si="5"/>
        <v>Tunisia</v>
      </c>
      <c r="F53" s="59" t="str">
        <f t="shared" si="6"/>
        <v>Argentina</v>
      </c>
      <c r="G53" s="59">
        <f t="shared" si="7"/>
        <v>1</v>
      </c>
      <c r="H53" s="59">
        <f t="shared" si="8"/>
        <v>0</v>
      </c>
      <c r="I53" s="59" t="str">
        <f t="shared" si="9"/>
        <v>Tunisia</v>
      </c>
      <c r="J53" s="59" t="b">
        <f>D53=VLOOKUP(B53,ACTUALS!B:J,8,FALSE)</f>
        <v>0</v>
      </c>
      <c r="K53" s="59">
        <f>IFERROR((VLOOKUP(B53,ACTUALS!B:P,14,FALSE)+VLOOKUP(B53,ACTUALS!B:P,15,FALSE))=(G53+H53),0)</f>
        <v>0</v>
      </c>
      <c r="L53" s="59" t="b">
        <f>VLOOKUP(B53,ACTUALS!B:J,9,FALSE)=I53</f>
        <v>0</v>
      </c>
      <c r="M53" s="86">
        <f>IFERROR(IF(NOT(ISNUMBER(Table2[[#This Row],[GAME '#]])),IF(ISNUMBER(FIND(Table2[[#This Row],[TEAMS]],VLOOKUP(Table2[[#This Row],[GAME '#]],EliminationStages,2,FALSE),1)),CorrectStage,0),IF(SCORING.RULES!$B$6="No",1,VLOOKUP(B53,ACTUALS!B:J,7,FALSE)=C53)*((J53*CorrectScore)+(K53*CorrectNumberofGoals)+(L53*CorrectResult))),0)</f>
        <v>0</v>
      </c>
    </row>
    <row r="54" spans="1:13" x14ac:dyDescent="0.25">
      <c r="A54" s="59" t="s">
        <v>1</v>
      </c>
      <c r="B54" s="59">
        <v>53</v>
      </c>
      <c r="C54" s="59" t="s">
        <v>183</v>
      </c>
      <c r="D54" s="74" t="s">
        <v>173</v>
      </c>
      <c r="E54" s="59" t="str">
        <f t="shared" si="5"/>
        <v>Japan</v>
      </c>
      <c r="F54" s="59" t="str">
        <f t="shared" si="6"/>
        <v>Belgium</v>
      </c>
      <c r="G54" s="59">
        <f t="shared" si="7"/>
        <v>1</v>
      </c>
      <c r="H54" s="59">
        <f t="shared" si="8"/>
        <v>0</v>
      </c>
      <c r="I54" s="59" t="str">
        <f t="shared" si="9"/>
        <v>Japan</v>
      </c>
      <c r="J54" s="59" t="b">
        <f>D54=VLOOKUP(B54,ACTUALS!B:J,8,FALSE)</f>
        <v>0</v>
      </c>
      <c r="K54" s="59">
        <f>IFERROR((VLOOKUP(B54,ACTUALS!B:P,14,FALSE)+VLOOKUP(B54,ACTUALS!B:P,15,FALSE))=(G54+H54),0)</f>
        <v>0</v>
      </c>
      <c r="L54" s="59" t="b">
        <f>VLOOKUP(B54,ACTUALS!B:J,9,FALSE)=I54</f>
        <v>0</v>
      </c>
      <c r="M54" s="86">
        <f>IFERROR(IF(NOT(ISNUMBER(Table2[[#This Row],[GAME '#]])),IF(ISNUMBER(FIND(Table2[[#This Row],[TEAMS]],VLOOKUP(Table2[[#This Row],[GAME '#]],EliminationStages,2,FALSE),1)),CorrectStage,0),IF(SCORING.RULES!$B$6="No",1,VLOOKUP(B54,ACTUALS!B:J,7,FALSE)=C54)*((J54*CorrectScore)+(K54*CorrectNumberofGoals)+(L54*CorrectResult))),0)</f>
        <v>0</v>
      </c>
    </row>
    <row r="55" spans="1:13" x14ac:dyDescent="0.25">
      <c r="A55" s="59" t="s">
        <v>1</v>
      </c>
      <c r="B55" s="59">
        <v>54</v>
      </c>
      <c r="C55" s="59" t="s">
        <v>184</v>
      </c>
      <c r="D55" s="74" t="s">
        <v>173</v>
      </c>
      <c r="E55" s="59" t="str">
        <f t="shared" si="5"/>
        <v>Cameroon</v>
      </c>
      <c r="F55" s="59" t="str">
        <f t="shared" si="6"/>
        <v>Portugal</v>
      </c>
      <c r="G55" s="59">
        <f t="shared" si="7"/>
        <v>1</v>
      </c>
      <c r="H55" s="59">
        <f t="shared" si="8"/>
        <v>0</v>
      </c>
      <c r="I55" s="59" t="str">
        <f t="shared" si="9"/>
        <v>Cameroon</v>
      </c>
      <c r="J55" s="59" t="b">
        <f>D55=VLOOKUP(B55,ACTUALS!B:J,8,FALSE)</f>
        <v>0</v>
      </c>
      <c r="K55" s="59">
        <f>IFERROR((VLOOKUP(B55,ACTUALS!B:P,14,FALSE)+VLOOKUP(B55,ACTUALS!B:P,15,FALSE))=(G55+H55),0)</f>
        <v>0</v>
      </c>
      <c r="L55" s="59" t="b">
        <f>VLOOKUP(B55,ACTUALS!B:J,9,FALSE)=I55</f>
        <v>0</v>
      </c>
      <c r="M55" s="86">
        <f>IFERROR(IF(NOT(ISNUMBER(Table2[[#This Row],[GAME '#]])),IF(ISNUMBER(FIND(Table2[[#This Row],[TEAMS]],VLOOKUP(Table2[[#This Row],[GAME '#]],EliminationStages,2,FALSE),1)),CorrectStage,0),IF(SCORING.RULES!$B$6="No",1,VLOOKUP(B55,ACTUALS!B:J,7,FALSE)=C55)*((J55*CorrectScore)+(K55*CorrectNumberofGoals)+(L55*CorrectResult))),0)</f>
        <v>0</v>
      </c>
    </row>
    <row r="56" spans="1:13" x14ac:dyDescent="0.25">
      <c r="A56" s="59" t="s">
        <v>1</v>
      </c>
      <c r="B56" s="59">
        <v>55</v>
      </c>
      <c r="C56" s="59" t="s">
        <v>185</v>
      </c>
      <c r="D56" s="74" t="s">
        <v>173</v>
      </c>
      <c r="E56" s="59" t="str">
        <f t="shared" si="5"/>
        <v>Croatia</v>
      </c>
      <c r="F56" s="59" t="str">
        <f t="shared" si="6"/>
        <v>Spain</v>
      </c>
      <c r="G56" s="59">
        <f t="shared" si="7"/>
        <v>1</v>
      </c>
      <c r="H56" s="59">
        <f t="shared" si="8"/>
        <v>0</v>
      </c>
      <c r="I56" s="59" t="str">
        <f t="shared" si="9"/>
        <v>Croatia</v>
      </c>
      <c r="J56" s="59" t="b">
        <f>D56=VLOOKUP(B56,ACTUALS!B:J,8,FALSE)</f>
        <v>0</v>
      </c>
      <c r="K56" s="59">
        <f>IFERROR((VLOOKUP(B56,ACTUALS!B:P,14,FALSE)+VLOOKUP(B56,ACTUALS!B:P,15,FALSE))=(G56+H56),0)</f>
        <v>0</v>
      </c>
      <c r="L56" s="59" t="b">
        <f>VLOOKUP(B56,ACTUALS!B:J,9,FALSE)=I56</f>
        <v>0</v>
      </c>
      <c r="M56" s="86">
        <f>IFERROR(IF(NOT(ISNUMBER(Table2[[#This Row],[GAME '#]])),IF(ISNUMBER(FIND(Table2[[#This Row],[TEAMS]],VLOOKUP(Table2[[#This Row],[GAME '#]],EliminationStages,2,FALSE),1)),CorrectStage,0),IF(SCORING.RULES!$B$6="No",1,VLOOKUP(B56,ACTUALS!B:J,7,FALSE)=C56)*((J56*CorrectScore)+(K56*CorrectNumberofGoals)+(L56*CorrectResult))),0)</f>
        <v>0</v>
      </c>
    </row>
    <row r="57" spans="1:13" x14ac:dyDescent="0.25">
      <c r="A57" s="59" t="s">
        <v>1</v>
      </c>
      <c r="B57" s="59">
        <v>56</v>
      </c>
      <c r="C57" s="59" t="s">
        <v>186</v>
      </c>
      <c r="D57" s="74" t="s">
        <v>173</v>
      </c>
      <c r="E57" s="59" t="str">
        <f t="shared" si="5"/>
        <v>Korea Republic</v>
      </c>
      <c r="F57" s="59" t="str">
        <f t="shared" si="6"/>
        <v>Brazil</v>
      </c>
      <c r="G57" s="59">
        <f t="shared" si="7"/>
        <v>1</v>
      </c>
      <c r="H57" s="59">
        <f t="shared" si="8"/>
        <v>0</v>
      </c>
      <c r="I57" s="59" t="str">
        <f t="shared" si="9"/>
        <v>Korea Republic</v>
      </c>
      <c r="J57" s="59" t="b">
        <f>D57=VLOOKUP(B57,ACTUALS!B:J,8,FALSE)</f>
        <v>0</v>
      </c>
      <c r="K57" s="59">
        <f>IFERROR((VLOOKUP(B57,ACTUALS!B:P,14,FALSE)+VLOOKUP(B57,ACTUALS!B:P,15,FALSE))=(G57+H57),0)</f>
        <v>0</v>
      </c>
      <c r="L57" s="59" t="b">
        <f>VLOOKUP(B57,ACTUALS!B:J,9,FALSE)=I57</f>
        <v>0</v>
      </c>
      <c r="M57" s="86">
        <f>IFERROR(IF(NOT(ISNUMBER(Table2[[#This Row],[GAME '#]])),IF(ISNUMBER(FIND(Table2[[#This Row],[TEAMS]],VLOOKUP(Table2[[#This Row],[GAME '#]],EliminationStages,2,FALSE),1)),CorrectStage,0),IF(SCORING.RULES!$B$6="No",1,VLOOKUP(B57,ACTUALS!B:J,7,FALSE)=C57)*((J57*CorrectScore)+(K57*CorrectNumberofGoals)+(L57*CorrectResult))),0)</f>
        <v>0</v>
      </c>
    </row>
    <row r="58" spans="1:13" x14ac:dyDescent="0.25">
      <c r="A58" s="59" t="s">
        <v>1</v>
      </c>
      <c r="B58" s="59">
        <v>57</v>
      </c>
      <c r="C58" s="59" t="s">
        <v>187</v>
      </c>
      <c r="D58" s="74" t="s">
        <v>173</v>
      </c>
      <c r="E58" s="59" t="str">
        <f t="shared" si="5"/>
        <v>Netherlands</v>
      </c>
      <c r="F58" s="59" t="str">
        <f t="shared" si="6"/>
        <v>Poland</v>
      </c>
      <c r="G58" s="59">
        <f t="shared" si="7"/>
        <v>1</v>
      </c>
      <c r="H58" s="59">
        <f t="shared" si="8"/>
        <v>0</v>
      </c>
      <c r="I58" s="59" t="str">
        <f t="shared" si="9"/>
        <v>Netherlands</v>
      </c>
      <c r="J58" s="59" t="b">
        <f>D58=VLOOKUP(B58,ACTUALS!B:J,8,FALSE)</f>
        <v>0</v>
      </c>
      <c r="K58" s="59">
        <f>IFERROR((VLOOKUP(B58,ACTUALS!B:P,14,FALSE)+VLOOKUP(B58,ACTUALS!B:P,15,FALSE))=(G58+H58),0)</f>
        <v>0</v>
      </c>
      <c r="L58" s="59" t="b">
        <f>VLOOKUP(B58,ACTUALS!B:J,9,FALSE)=I58</f>
        <v>0</v>
      </c>
      <c r="M58" s="86">
        <f>IFERROR(IF(NOT(ISNUMBER(Table2[[#This Row],[GAME '#]])),IF(ISNUMBER(FIND(Table2[[#This Row],[TEAMS]],VLOOKUP(Table2[[#This Row],[GAME '#]],EliminationStages,2,FALSE),1)),CorrectStage,0),IF(SCORING.RULES!$B$6="No",1,VLOOKUP(B58,ACTUALS!B:J,7,FALSE)=C58)*((J58*CorrectScore)+(K58*CorrectNumberofGoals)+(L58*CorrectResult))),0)</f>
        <v>0</v>
      </c>
    </row>
    <row r="59" spans="1:13" x14ac:dyDescent="0.25">
      <c r="A59" s="59" t="s">
        <v>1</v>
      </c>
      <c r="B59" s="59">
        <v>58</v>
      </c>
      <c r="C59" s="59" t="s">
        <v>188</v>
      </c>
      <c r="D59" s="74" t="s">
        <v>173</v>
      </c>
      <c r="E59" s="59" t="str">
        <f t="shared" si="5"/>
        <v>Japan</v>
      </c>
      <c r="F59" s="59" t="str">
        <f t="shared" si="6"/>
        <v>Cameroon</v>
      </c>
      <c r="G59" s="59">
        <f t="shared" si="7"/>
        <v>1</v>
      </c>
      <c r="H59" s="59">
        <f t="shared" si="8"/>
        <v>0</v>
      </c>
      <c r="I59" s="59" t="str">
        <f t="shared" si="9"/>
        <v>Japan</v>
      </c>
      <c r="J59" s="59" t="b">
        <f>D59=VLOOKUP(B59,ACTUALS!B:J,8,FALSE)</f>
        <v>0</v>
      </c>
      <c r="K59" s="59">
        <f>IFERROR((VLOOKUP(B59,ACTUALS!B:P,14,FALSE)+VLOOKUP(B59,ACTUALS!B:P,15,FALSE))=(G59+H59),0)</f>
        <v>0</v>
      </c>
      <c r="L59" s="59" t="b">
        <f>VLOOKUP(B59,ACTUALS!B:J,9,FALSE)=I59</f>
        <v>0</v>
      </c>
      <c r="M59" s="86">
        <f>IFERROR(IF(NOT(ISNUMBER(Table2[[#This Row],[GAME '#]])),IF(ISNUMBER(FIND(Table2[[#This Row],[TEAMS]],VLOOKUP(Table2[[#This Row],[GAME '#]],EliminationStages,2,FALSE),1)),CorrectStage,0),IF(SCORING.RULES!$B$6="No",1,VLOOKUP(B59,ACTUALS!B:J,7,FALSE)=C59)*((J59*CorrectScore)+(K59*CorrectNumberofGoals)+(L59*CorrectResult))),0)</f>
        <v>0</v>
      </c>
    </row>
    <row r="60" spans="1:13" x14ac:dyDescent="0.25">
      <c r="A60" s="59" t="s">
        <v>1</v>
      </c>
      <c r="B60" s="59">
        <v>59</v>
      </c>
      <c r="C60" s="59" t="s">
        <v>189</v>
      </c>
      <c r="D60" s="74" t="s">
        <v>173</v>
      </c>
      <c r="E60" s="59" t="str">
        <f t="shared" si="5"/>
        <v>Wales</v>
      </c>
      <c r="F60" s="59" t="str">
        <f t="shared" si="6"/>
        <v>Tunisia</v>
      </c>
      <c r="G60" s="59">
        <f t="shared" si="7"/>
        <v>1</v>
      </c>
      <c r="H60" s="59">
        <f t="shared" si="8"/>
        <v>0</v>
      </c>
      <c r="I60" s="59" t="str">
        <f t="shared" si="9"/>
        <v>Wales</v>
      </c>
      <c r="J60" s="59" t="b">
        <f>D60=VLOOKUP(B60,ACTUALS!B:J,8,FALSE)</f>
        <v>0</v>
      </c>
      <c r="K60" s="59">
        <f>IFERROR((VLOOKUP(B60,ACTUALS!B:P,14,FALSE)+VLOOKUP(B60,ACTUALS!B:P,15,FALSE))=(G60+H60),0)</f>
        <v>0</v>
      </c>
      <c r="L60" s="59" t="b">
        <f>VLOOKUP(B60,ACTUALS!B:J,9,FALSE)=I60</f>
        <v>0</v>
      </c>
      <c r="M60" s="86">
        <f>IFERROR(IF(NOT(ISNUMBER(Table2[[#This Row],[GAME '#]])),IF(ISNUMBER(FIND(Table2[[#This Row],[TEAMS]],VLOOKUP(Table2[[#This Row],[GAME '#]],EliminationStages,2,FALSE),1)),CorrectStage,0),IF(SCORING.RULES!$B$6="No",1,VLOOKUP(B60,ACTUALS!B:J,7,FALSE)=C60)*((J60*CorrectScore)+(K60*CorrectNumberofGoals)+(L60*CorrectResult))),0)</f>
        <v>0</v>
      </c>
    </row>
    <row r="61" spans="1:13" x14ac:dyDescent="0.25">
      <c r="A61" s="59" t="s">
        <v>1</v>
      </c>
      <c r="B61" s="59">
        <v>60</v>
      </c>
      <c r="C61" s="59" t="s">
        <v>190</v>
      </c>
      <c r="D61" s="74" t="s">
        <v>173</v>
      </c>
      <c r="E61" s="59" t="str">
        <f t="shared" si="5"/>
        <v>Croatia</v>
      </c>
      <c r="F61" s="59" t="str">
        <f t="shared" si="6"/>
        <v>Korea Republic</v>
      </c>
      <c r="G61" s="59">
        <f t="shared" si="7"/>
        <v>1</v>
      </c>
      <c r="H61" s="59">
        <f t="shared" si="8"/>
        <v>0</v>
      </c>
      <c r="I61" s="59" t="str">
        <f t="shared" si="9"/>
        <v>Croatia</v>
      </c>
      <c r="J61" s="59" t="b">
        <f>D61=VLOOKUP(B61,ACTUALS!B:J,8,FALSE)</f>
        <v>0</v>
      </c>
      <c r="K61" s="59">
        <f>IFERROR((VLOOKUP(B61,ACTUALS!B:P,14,FALSE)+VLOOKUP(B61,ACTUALS!B:P,15,FALSE))=(G61+H61),0)</f>
        <v>0</v>
      </c>
      <c r="L61" s="59" t="b">
        <f>VLOOKUP(B61,ACTUALS!B:J,9,FALSE)=I61</f>
        <v>0</v>
      </c>
      <c r="M61" s="86">
        <f>IFERROR(IF(NOT(ISNUMBER(Table2[[#This Row],[GAME '#]])),IF(ISNUMBER(FIND(Table2[[#This Row],[TEAMS]],VLOOKUP(Table2[[#This Row],[GAME '#]],EliminationStages,2,FALSE),1)),CorrectStage,0),IF(SCORING.RULES!$B$6="No",1,VLOOKUP(B61,ACTUALS!B:J,7,FALSE)=C61)*((J61*CorrectScore)+(K61*CorrectNumberofGoals)+(L61*CorrectResult))),0)</f>
        <v>0</v>
      </c>
    </row>
    <row r="62" spans="1:13" x14ac:dyDescent="0.25">
      <c r="A62" s="59" t="s">
        <v>1</v>
      </c>
      <c r="B62" s="59">
        <v>61</v>
      </c>
      <c r="C62" s="59" t="s">
        <v>191</v>
      </c>
      <c r="D62" s="74" t="s">
        <v>173</v>
      </c>
      <c r="E62" s="59" t="str">
        <f t="shared" si="5"/>
        <v>Netherlands</v>
      </c>
      <c r="F62" s="59" t="str">
        <f t="shared" si="6"/>
        <v>Japan</v>
      </c>
      <c r="G62" s="59">
        <f t="shared" si="7"/>
        <v>1</v>
      </c>
      <c r="H62" s="59">
        <f t="shared" si="8"/>
        <v>0</v>
      </c>
      <c r="I62" s="59" t="str">
        <f t="shared" si="9"/>
        <v>Netherlands</v>
      </c>
      <c r="J62" s="59" t="b">
        <f>D62=VLOOKUP(B62,ACTUALS!B:J,8,FALSE)</f>
        <v>0</v>
      </c>
      <c r="K62" s="59">
        <f>IFERROR((VLOOKUP(B62,ACTUALS!B:P,14,FALSE)+VLOOKUP(B62,ACTUALS!B:P,15,FALSE))=(G62+H62),0)</f>
        <v>0</v>
      </c>
      <c r="L62" s="59" t="b">
        <f>VLOOKUP(B62,ACTUALS!B:J,9,FALSE)=I62</f>
        <v>0</v>
      </c>
      <c r="M62" s="86">
        <f>IFERROR(IF(NOT(ISNUMBER(Table2[[#This Row],[GAME '#]])),IF(ISNUMBER(FIND(Table2[[#This Row],[TEAMS]],VLOOKUP(Table2[[#This Row],[GAME '#]],EliminationStages,2,FALSE),1)),CorrectStage,0),IF(SCORING.RULES!$B$6="No",1,VLOOKUP(B62,ACTUALS!B:J,7,FALSE)=C62)*((J62*CorrectScore)+(K62*CorrectNumberofGoals)+(L62*CorrectResult))),0)</f>
        <v>0</v>
      </c>
    </row>
    <row r="63" spans="1:13" x14ac:dyDescent="0.25">
      <c r="A63" s="59" t="s">
        <v>1</v>
      </c>
      <c r="B63" s="59">
        <v>62</v>
      </c>
      <c r="C63" s="59" t="s">
        <v>192</v>
      </c>
      <c r="D63" s="74" t="s">
        <v>173</v>
      </c>
      <c r="E63" s="59" t="str">
        <f t="shared" si="5"/>
        <v>Wales</v>
      </c>
      <c r="F63" s="59" t="str">
        <f t="shared" si="6"/>
        <v>Croatia</v>
      </c>
      <c r="G63" s="59">
        <f t="shared" si="7"/>
        <v>1</v>
      </c>
      <c r="H63" s="59">
        <f t="shared" si="8"/>
        <v>0</v>
      </c>
      <c r="I63" s="59" t="str">
        <f t="shared" si="9"/>
        <v>Wales</v>
      </c>
      <c r="J63" s="59" t="b">
        <f>D63=VLOOKUP(B63,ACTUALS!B:J,8,FALSE)</f>
        <v>0</v>
      </c>
      <c r="K63" s="59">
        <f>IFERROR((VLOOKUP(B63,ACTUALS!B:P,14,FALSE)+VLOOKUP(B63,ACTUALS!B:P,15,FALSE))=(G63+H63),0)</f>
        <v>0</v>
      </c>
      <c r="L63" s="59" t="b">
        <f>VLOOKUP(B63,ACTUALS!B:J,9,FALSE)=I63</f>
        <v>0</v>
      </c>
      <c r="M63" s="86">
        <f>IFERROR(IF(NOT(ISNUMBER(Table2[[#This Row],[GAME '#]])),IF(ISNUMBER(FIND(Table2[[#This Row],[TEAMS]],VLOOKUP(Table2[[#This Row],[GAME '#]],EliminationStages,2,FALSE),1)),CorrectStage,0),IF(SCORING.RULES!$B$6="No",1,VLOOKUP(B63,ACTUALS!B:J,7,FALSE)=C63)*((J63*CorrectScore)+(K63*CorrectNumberofGoals)+(L63*CorrectResult))),0)</f>
        <v>0</v>
      </c>
    </row>
    <row r="64" spans="1:13" x14ac:dyDescent="0.25">
      <c r="A64" s="59" t="s">
        <v>1</v>
      </c>
      <c r="B64" s="59">
        <v>63</v>
      </c>
      <c r="C64" s="59" t="s">
        <v>193</v>
      </c>
      <c r="D64" s="74" t="s">
        <v>173</v>
      </c>
      <c r="E64" s="59" t="str">
        <f t="shared" si="5"/>
        <v>Japan</v>
      </c>
      <c r="F64" s="59" t="str">
        <f t="shared" si="6"/>
        <v>Croatia</v>
      </c>
      <c r="G64" s="59">
        <f t="shared" si="7"/>
        <v>1</v>
      </c>
      <c r="H64" s="59">
        <f t="shared" si="8"/>
        <v>0</v>
      </c>
      <c r="I64" s="59" t="str">
        <f t="shared" si="9"/>
        <v>Japan</v>
      </c>
      <c r="J64" s="59" t="b">
        <f>D64=VLOOKUP(B64,ACTUALS!B:J,8,FALSE)</f>
        <v>0</v>
      </c>
      <c r="K64" s="59">
        <f>IFERROR((VLOOKUP(B64,ACTUALS!B:P,14,FALSE)+VLOOKUP(B64,ACTUALS!B:P,15,FALSE))=(G64+H64),0)</f>
        <v>0</v>
      </c>
      <c r="L64" s="59" t="b">
        <f>VLOOKUP(B64,ACTUALS!B:J,9,FALSE)=I64</f>
        <v>0</v>
      </c>
      <c r="M64" s="86">
        <f>IFERROR(IF(NOT(ISNUMBER(Table2[[#This Row],[GAME '#]])),IF(ISNUMBER(FIND(Table2[[#This Row],[TEAMS]],VLOOKUP(Table2[[#This Row],[GAME '#]],EliminationStages,2,FALSE),1)),CorrectStage,0),IF(SCORING.RULES!$B$6="No",1,VLOOKUP(B64,ACTUALS!B:J,7,FALSE)=C64)*((J64*CorrectScore)+(K64*CorrectNumberofGoals)+(L64*CorrectResult))),0)</f>
        <v>0</v>
      </c>
    </row>
    <row r="65" spans="1:13" x14ac:dyDescent="0.25">
      <c r="A65" s="59" t="s">
        <v>1</v>
      </c>
      <c r="B65" s="59">
        <v>64</v>
      </c>
      <c r="C65" s="59" t="s">
        <v>194</v>
      </c>
      <c r="D65" s="74" t="s">
        <v>173</v>
      </c>
      <c r="E65" s="59" t="str">
        <f t="shared" si="5"/>
        <v>Netherlands</v>
      </c>
      <c r="F65" s="59" t="str">
        <f t="shared" si="6"/>
        <v>Wales</v>
      </c>
      <c r="G65" s="59">
        <f t="shared" si="7"/>
        <v>1</v>
      </c>
      <c r="H65" s="59">
        <f t="shared" si="8"/>
        <v>0</v>
      </c>
      <c r="I65" s="59" t="str">
        <f t="shared" si="9"/>
        <v>Netherlands</v>
      </c>
      <c r="J65" s="59" t="b">
        <f>D65=VLOOKUP(B65,ACTUALS!B:J,8,FALSE)</f>
        <v>0</v>
      </c>
      <c r="K65" s="59">
        <f>IFERROR((VLOOKUP(B65,ACTUALS!B:P,14,FALSE)+VLOOKUP(B65,ACTUALS!B:P,15,FALSE))=(G65+H65),0)</f>
        <v>0</v>
      </c>
      <c r="L65" s="59" t="b">
        <f>VLOOKUP(B65,ACTUALS!B:J,9,FALSE)=I65</f>
        <v>0</v>
      </c>
      <c r="M65" s="86">
        <f>IFERROR(IF(NOT(ISNUMBER(Table2[[#This Row],[GAME '#]])),IF(ISNUMBER(FIND(Table2[[#This Row],[TEAMS]],VLOOKUP(Table2[[#This Row],[GAME '#]],EliminationStages,2,FALSE),1)),CorrectStage,0),IF(SCORING.RULES!$B$6="No",1,VLOOKUP(B65,ACTUALS!B:J,7,FALSE)=C65)*((J65*CorrectScore)+(K65*CorrectNumberofGoals)+(L65*CorrectResult))),0)</f>
        <v>0</v>
      </c>
    </row>
    <row r="66" spans="1:13" x14ac:dyDescent="0.25">
      <c r="A66" s="59" t="s">
        <v>1</v>
      </c>
      <c r="B66" s="59" t="s">
        <v>174</v>
      </c>
      <c r="C66" s="59" t="s">
        <v>65</v>
      </c>
      <c r="E66" s="59" t="e">
        <f t="shared" ref="E66:E97" si="10">IF(C66="","",LEFT(C66,FIND(" -",C66,1)-1))</f>
        <v>#VALUE!</v>
      </c>
      <c r="F66" s="59" t="e">
        <f t="shared" ref="F66:F97" si="11">IF(C66="","",MID(C66,FIND("-",C66,1)+2,LEN(C66)-FIND("-",C66,1)+2))</f>
        <v>#VALUE!</v>
      </c>
      <c r="G66" s="59" t="str">
        <f t="shared" ref="G66:G97" si="12">IF(D66="","",LEFT(D66,FIND(":",D66,1)-1)*1)</f>
        <v/>
      </c>
      <c r="H66" s="59" t="str">
        <f t="shared" ref="H66:H97" si="13">IF(D66="","",MID(D66,FIND(":",D66,1)+1,LEN(D66)-FIND(":",D66,1)+1)*1)</f>
        <v/>
      </c>
      <c r="I66" s="59" t="str">
        <f t="shared" ref="I66:I97" si="14">IF(D66="","",IF(G66=H66,"Draw",IF(G66&gt;H66,E66,F66)))</f>
        <v/>
      </c>
      <c r="J66" s="59" t="b">
        <f>D66=VLOOKUP(B66,ACTUALS!B:J,8,FALSE)</f>
        <v>1</v>
      </c>
      <c r="K66" s="59">
        <f>IFERROR((VLOOKUP(B66,ACTUALS!B:P,14,FALSE)+VLOOKUP(B66,ACTUALS!B:P,15,FALSE))=(G66+H66),0)</f>
        <v>0</v>
      </c>
      <c r="L66" s="59" t="b">
        <f>VLOOKUP(B66,ACTUALS!B:J,9,FALSE)=I66</f>
        <v>1</v>
      </c>
      <c r="M66" s="86">
        <f>IFERROR(IF(NOT(ISNUMBER(Table2[[#This Row],[GAME '#]])),IF(ISNUMBER(FIND(Table2[[#This Row],[TEAMS]],VLOOKUP(Table2[[#This Row],[GAME '#]],EliminationStages,2,FALSE),1)),CorrectStage,0),IF(SCORING.RULES!$B$6="No",1,VLOOKUP(B66,ACTUALS!B:J,7,FALSE)=C66)*((J66*CorrectScore)+(K66*CorrectNumberofGoals)+(L66*CorrectResult))),0)</f>
        <v>0</v>
      </c>
    </row>
    <row r="67" spans="1:13" x14ac:dyDescent="0.25">
      <c r="A67" s="59" t="s">
        <v>1</v>
      </c>
      <c r="B67" s="59" t="s">
        <v>174</v>
      </c>
      <c r="C67" s="59" t="s">
        <v>84</v>
      </c>
      <c r="E67" s="59" t="e">
        <f t="shared" si="10"/>
        <v>#VALUE!</v>
      </c>
      <c r="F67" s="59" t="e">
        <f t="shared" si="11"/>
        <v>#VALUE!</v>
      </c>
      <c r="G67" s="59" t="str">
        <f t="shared" si="12"/>
        <v/>
      </c>
      <c r="H67" s="59" t="str">
        <f t="shared" si="13"/>
        <v/>
      </c>
      <c r="I67" s="59" t="str">
        <f t="shared" si="14"/>
        <v/>
      </c>
      <c r="J67" s="59" t="b">
        <f>D67=VLOOKUP(B67,ACTUALS!B:J,8,FALSE)</f>
        <v>1</v>
      </c>
      <c r="K67" s="59">
        <f>IFERROR((VLOOKUP(B67,ACTUALS!B:P,14,FALSE)+VLOOKUP(B67,ACTUALS!B:P,15,FALSE))=(G67+H67),0)</f>
        <v>0</v>
      </c>
      <c r="L67" s="59" t="b">
        <f>VLOOKUP(B67,ACTUALS!B:J,9,FALSE)=I67</f>
        <v>1</v>
      </c>
      <c r="M67" s="86">
        <f>IFERROR(IF(NOT(ISNUMBER(Table2[[#This Row],[GAME '#]])),IF(ISNUMBER(FIND(Table2[[#This Row],[TEAMS]],VLOOKUP(Table2[[#This Row],[GAME '#]],EliminationStages,2,FALSE),1)),CorrectStage,0),IF(SCORING.RULES!$B$6="No",1,VLOOKUP(B67,ACTUALS!B:J,7,FALSE)=C67)*((J67*CorrectScore)+(K67*CorrectNumberofGoals)+(L67*CorrectResult))),0)</f>
        <v>0</v>
      </c>
    </row>
    <row r="68" spans="1:13" x14ac:dyDescent="0.25">
      <c r="A68" s="59" t="s">
        <v>1</v>
      </c>
      <c r="B68" s="59" t="s">
        <v>174</v>
      </c>
      <c r="C68" s="59" t="s">
        <v>99</v>
      </c>
      <c r="E68" s="59" t="e">
        <f t="shared" si="10"/>
        <v>#VALUE!</v>
      </c>
      <c r="F68" s="59" t="e">
        <f t="shared" si="11"/>
        <v>#VALUE!</v>
      </c>
      <c r="G68" s="59" t="str">
        <f t="shared" si="12"/>
        <v/>
      </c>
      <c r="H68" s="59" t="str">
        <f t="shared" si="13"/>
        <v/>
      </c>
      <c r="I68" s="59" t="str">
        <f t="shared" si="14"/>
        <v/>
      </c>
      <c r="J68" s="59" t="b">
        <f>D68=VLOOKUP(B68,ACTUALS!B:J,8,FALSE)</f>
        <v>1</v>
      </c>
      <c r="K68" s="59">
        <f>IFERROR((VLOOKUP(B68,ACTUALS!B:P,14,FALSE)+VLOOKUP(B68,ACTUALS!B:P,15,FALSE))=(G68+H68),0)</f>
        <v>0</v>
      </c>
      <c r="L68" s="59" t="b">
        <f>VLOOKUP(B68,ACTUALS!B:J,9,FALSE)=I68</f>
        <v>1</v>
      </c>
      <c r="M68" s="86">
        <f>IFERROR(IF(NOT(ISNUMBER(Table2[[#This Row],[GAME '#]])),IF(ISNUMBER(FIND(Table2[[#This Row],[TEAMS]],VLOOKUP(Table2[[#This Row],[GAME '#]],EliminationStages,2,FALSE),1)),CorrectStage,0),IF(SCORING.RULES!$B$6="No",1,VLOOKUP(B68,ACTUALS!B:J,7,FALSE)=C68)*((J68*CorrectScore)+(K68*CorrectNumberofGoals)+(L68*CorrectResult))),0)</f>
        <v>0</v>
      </c>
    </row>
    <row r="69" spans="1:13" x14ac:dyDescent="0.25">
      <c r="A69" s="59" t="s">
        <v>1</v>
      </c>
      <c r="B69" s="59" t="s">
        <v>174</v>
      </c>
      <c r="C69" s="59" t="s">
        <v>89</v>
      </c>
      <c r="E69" s="59" t="e">
        <f t="shared" si="10"/>
        <v>#VALUE!</v>
      </c>
      <c r="F69" s="59" t="e">
        <f t="shared" si="11"/>
        <v>#VALUE!</v>
      </c>
      <c r="G69" s="59" t="str">
        <f t="shared" si="12"/>
        <v/>
      </c>
      <c r="H69" s="59" t="str">
        <f t="shared" si="13"/>
        <v/>
      </c>
      <c r="I69" s="59" t="str">
        <f t="shared" si="14"/>
        <v/>
      </c>
      <c r="J69" s="59" t="b">
        <f>D69=VLOOKUP(B69,ACTUALS!B:J,8,FALSE)</f>
        <v>1</v>
      </c>
      <c r="K69" s="59">
        <f>IFERROR((VLOOKUP(B69,ACTUALS!B:P,14,FALSE)+VLOOKUP(B69,ACTUALS!B:P,15,FALSE))=(G69+H69),0)</f>
        <v>0</v>
      </c>
      <c r="L69" s="59" t="b">
        <f>VLOOKUP(B69,ACTUALS!B:J,9,FALSE)=I69</f>
        <v>1</v>
      </c>
      <c r="M69" s="86">
        <f>IFERROR(IF(NOT(ISNUMBER(Table2[[#This Row],[GAME '#]])),IF(ISNUMBER(FIND(Table2[[#This Row],[TEAMS]],VLOOKUP(Table2[[#This Row],[GAME '#]],EliminationStages,2,FALSE),1)),CorrectStage,0),IF(SCORING.RULES!$B$6="No",1,VLOOKUP(B69,ACTUALS!B:J,7,FALSE)=C69)*((J69*CorrectScore)+(K69*CorrectNumberofGoals)+(L69*CorrectResult))),0)</f>
        <v>0</v>
      </c>
    </row>
    <row r="70" spans="1:13" x14ac:dyDescent="0.25">
      <c r="A70" s="59" t="s">
        <v>1</v>
      </c>
      <c r="B70" s="59" t="s">
        <v>174</v>
      </c>
      <c r="C70" s="59" t="s">
        <v>98</v>
      </c>
      <c r="E70" s="59" t="e">
        <f t="shared" si="10"/>
        <v>#VALUE!</v>
      </c>
      <c r="F70" s="59" t="e">
        <f t="shared" si="11"/>
        <v>#VALUE!</v>
      </c>
      <c r="G70" s="59" t="str">
        <f t="shared" si="12"/>
        <v/>
      </c>
      <c r="H70" s="59" t="str">
        <f t="shared" si="13"/>
        <v/>
      </c>
      <c r="I70" s="59" t="str">
        <f t="shared" si="14"/>
        <v/>
      </c>
      <c r="J70" s="59" t="b">
        <f>D70=VLOOKUP(B70,ACTUALS!B:J,8,FALSE)</f>
        <v>1</v>
      </c>
      <c r="K70" s="59">
        <f>IFERROR((VLOOKUP(B70,ACTUALS!B:P,14,FALSE)+VLOOKUP(B70,ACTUALS!B:P,15,FALSE))=(G70+H70),0)</f>
        <v>0</v>
      </c>
      <c r="L70" s="59" t="b">
        <f>VLOOKUP(B70,ACTUALS!B:J,9,FALSE)=I70</f>
        <v>1</v>
      </c>
      <c r="M70" s="86">
        <f>IFERROR(IF(NOT(ISNUMBER(Table2[[#This Row],[GAME '#]])),IF(ISNUMBER(FIND(Table2[[#This Row],[TEAMS]],VLOOKUP(Table2[[#This Row],[GAME '#]],EliminationStages,2,FALSE),1)),CorrectStage,0),IF(SCORING.RULES!$B$6="No",1,VLOOKUP(B70,ACTUALS!B:J,7,FALSE)=C70)*((J70*CorrectScore)+(K70*CorrectNumberofGoals)+(L70*CorrectResult))),0)</f>
        <v>0</v>
      </c>
    </row>
    <row r="71" spans="1:13" x14ac:dyDescent="0.25">
      <c r="A71" s="59" t="s">
        <v>1</v>
      </c>
      <c r="B71" s="59" t="s">
        <v>174</v>
      </c>
      <c r="C71" s="59" t="s">
        <v>63</v>
      </c>
      <c r="E71" s="59" t="e">
        <f t="shared" si="10"/>
        <v>#VALUE!</v>
      </c>
      <c r="F71" s="59" t="e">
        <f t="shared" si="11"/>
        <v>#VALUE!</v>
      </c>
      <c r="G71" s="59" t="str">
        <f t="shared" si="12"/>
        <v/>
      </c>
      <c r="H71" s="59" t="str">
        <f t="shared" si="13"/>
        <v/>
      </c>
      <c r="I71" s="59" t="str">
        <f t="shared" si="14"/>
        <v/>
      </c>
      <c r="J71" s="59" t="b">
        <f>D71=VLOOKUP(B71,ACTUALS!B:J,8,FALSE)</f>
        <v>1</v>
      </c>
      <c r="K71" s="59">
        <f>IFERROR((VLOOKUP(B71,ACTUALS!B:P,14,FALSE)+VLOOKUP(B71,ACTUALS!B:P,15,FALSE))=(G71+H71),0)</f>
        <v>0</v>
      </c>
      <c r="L71" s="59" t="b">
        <f>VLOOKUP(B71,ACTUALS!B:J,9,FALSE)=I71</f>
        <v>1</v>
      </c>
      <c r="M71" s="86">
        <f>IFERROR(IF(NOT(ISNUMBER(Table2[[#This Row],[GAME '#]])),IF(ISNUMBER(FIND(Table2[[#This Row],[TEAMS]],VLOOKUP(Table2[[#This Row],[GAME '#]],EliminationStages,2,FALSE),1)),CorrectStage,0),IF(SCORING.RULES!$B$6="No",1,VLOOKUP(B71,ACTUALS!B:J,7,FALSE)=C71)*((J71*CorrectScore)+(K71*CorrectNumberofGoals)+(L71*CorrectResult))),0)</f>
        <v>0</v>
      </c>
    </row>
    <row r="72" spans="1:13" x14ac:dyDescent="0.25">
      <c r="A72" s="59" t="s">
        <v>1</v>
      </c>
      <c r="B72" s="59" t="s">
        <v>174</v>
      </c>
      <c r="C72" s="59" t="s">
        <v>100</v>
      </c>
      <c r="E72" s="59" t="e">
        <f t="shared" si="10"/>
        <v>#VALUE!</v>
      </c>
      <c r="F72" s="59" t="e">
        <f t="shared" si="11"/>
        <v>#VALUE!</v>
      </c>
      <c r="G72" s="59" t="str">
        <f t="shared" si="12"/>
        <v/>
      </c>
      <c r="H72" s="59" t="str">
        <f t="shared" si="13"/>
        <v/>
      </c>
      <c r="I72" s="59" t="str">
        <f t="shared" si="14"/>
        <v/>
      </c>
      <c r="J72" s="59" t="b">
        <f>D72=VLOOKUP(B72,ACTUALS!B:J,8,FALSE)</f>
        <v>1</v>
      </c>
      <c r="K72" s="59">
        <f>IFERROR((VLOOKUP(B72,ACTUALS!B:P,14,FALSE)+VLOOKUP(B72,ACTUALS!B:P,15,FALSE))=(G72+H72),0)</f>
        <v>0</v>
      </c>
      <c r="L72" s="59" t="b">
        <f>VLOOKUP(B72,ACTUALS!B:J,9,FALSE)=I72</f>
        <v>1</v>
      </c>
      <c r="M72" s="86">
        <f>IFERROR(IF(NOT(ISNUMBER(Table2[[#This Row],[GAME '#]])),IF(ISNUMBER(FIND(Table2[[#This Row],[TEAMS]],VLOOKUP(Table2[[#This Row],[GAME '#]],EliminationStages,2,FALSE),1)),CorrectStage,0),IF(SCORING.RULES!$B$6="No",1,VLOOKUP(B72,ACTUALS!B:J,7,FALSE)=C72)*((J72*CorrectScore)+(K72*CorrectNumberofGoals)+(L72*CorrectResult))),0)</f>
        <v>0</v>
      </c>
    </row>
    <row r="73" spans="1:13" x14ac:dyDescent="0.25">
      <c r="A73" s="59" t="s">
        <v>1</v>
      </c>
      <c r="B73" s="59" t="s">
        <v>174</v>
      </c>
      <c r="C73" s="59" t="s">
        <v>86</v>
      </c>
      <c r="E73" s="59" t="e">
        <f t="shared" si="10"/>
        <v>#VALUE!</v>
      </c>
      <c r="F73" s="59" t="e">
        <f t="shared" si="11"/>
        <v>#VALUE!</v>
      </c>
      <c r="G73" s="59" t="str">
        <f t="shared" si="12"/>
        <v/>
      </c>
      <c r="H73" s="59" t="str">
        <f t="shared" si="13"/>
        <v/>
      </c>
      <c r="I73" s="59" t="str">
        <f t="shared" si="14"/>
        <v/>
      </c>
      <c r="J73" s="59" t="b">
        <f>D73=VLOOKUP(B73,ACTUALS!B:J,8,FALSE)</f>
        <v>1</v>
      </c>
      <c r="K73" s="59">
        <f>IFERROR((VLOOKUP(B73,ACTUALS!B:P,14,FALSE)+VLOOKUP(B73,ACTUALS!B:P,15,FALSE))=(G73+H73),0)</f>
        <v>0</v>
      </c>
      <c r="L73" s="59" t="b">
        <f>VLOOKUP(B73,ACTUALS!B:J,9,FALSE)=I73</f>
        <v>1</v>
      </c>
      <c r="M73" s="86">
        <f>IFERROR(IF(NOT(ISNUMBER(Table2[[#This Row],[GAME '#]])),IF(ISNUMBER(FIND(Table2[[#This Row],[TEAMS]],VLOOKUP(Table2[[#This Row],[GAME '#]],EliminationStages,2,FALSE),1)),CorrectStage,0),IF(SCORING.RULES!$B$6="No",1,VLOOKUP(B73,ACTUALS!B:J,7,FALSE)=C73)*((J73*CorrectScore)+(K73*CorrectNumberofGoals)+(L73*CorrectResult))),0)</f>
        <v>0</v>
      </c>
    </row>
    <row r="74" spans="1:13" x14ac:dyDescent="0.25">
      <c r="A74" s="59" t="s">
        <v>1</v>
      </c>
      <c r="B74" s="59" t="s">
        <v>174</v>
      </c>
      <c r="C74" s="59" t="s">
        <v>102</v>
      </c>
      <c r="E74" s="59" t="e">
        <f t="shared" si="10"/>
        <v>#VALUE!</v>
      </c>
      <c r="F74" s="59" t="e">
        <f t="shared" si="11"/>
        <v>#VALUE!</v>
      </c>
      <c r="G74" s="59" t="str">
        <f t="shared" si="12"/>
        <v/>
      </c>
      <c r="H74" s="59" t="str">
        <f t="shared" si="13"/>
        <v/>
      </c>
      <c r="I74" s="59" t="str">
        <f t="shared" si="14"/>
        <v/>
      </c>
      <c r="J74" s="59" t="b">
        <f>D74=VLOOKUP(B74,ACTUALS!B:J,8,FALSE)</f>
        <v>1</v>
      </c>
      <c r="K74" s="59">
        <f>IFERROR((VLOOKUP(B74,ACTUALS!B:P,14,FALSE)+VLOOKUP(B74,ACTUALS!B:P,15,FALSE))=(G74+H74),0)</f>
        <v>0</v>
      </c>
      <c r="L74" s="59" t="b">
        <f>VLOOKUP(B74,ACTUALS!B:J,9,FALSE)=I74</f>
        <v>1</v>
      </c>
      <c r="M74" s="86">
        <f>IFERROR(IF(NOT(ISNUMBER(Table2[[#This Row],[GAME '#]])),IF(ISNUMBER(FIND(Table2[[#This Row],[TEAMS]],VLOOKUP(Table2[[#This Row],[GAME '#]],EliminationStages,2,FALSE),1)),CorrectStage,0),IF(SCORING.RULES!$B$6="No",1,VLOOKUP(B74,ACTUALS!B:J,7,FALSE)=C74)*((J74*CorrectScore)+(K74*CorrectNumberofGoals)+(L74*CorrectResult))),0)</f>
        <v>0</v>
      </c>
    </row>
    <row r="75" spans="1:13" x14ac:dyDescent="0.25">
      <c r="A75" s="59" t="s">
        <v>1</v>
      </c>
      <c r="B75" s="59" t="s">
        <v>174</v>
      </c>
      <c r="C75" s="59" t="s">
        <v>93</v>
      </c>
      <c r="E75" s="59" t="e">
        <f t="shared" si="10"/>
        <v>#VALUE!</v>
      </c>
      <c r="F75" s="59" t="e">
        <f t="shared" si="11"/>
        <v>#VALUE!</v>
      </c>
      <c r="G75" s="59" t="str">
        <f t="shared" si="12"/>
        <v/>
      </c>
      <c r="H75" s="59" t="str">
        <f t="shared" si="13"/>
        <v/>
      </c>
      <c r="I75" s="59" t="str">
        <f t="shared" si="14"/>
        <v/>
      </c>
      <c r="J75" s="59" t="b">
        <f>D75=VLOOKUP(B75,ACTUALS!B:J,8,FALSE)</f>
        <v>1</v>
      </c>
      <c r="K75" s="59">
        <f>IFERROR((VLOOKUP(B75,ACTUALS!B:P,14,FALSE)+VLOOKUP(B75,ACTUALS!B:P,15,FALSE))=(G75+H75),0)</f>
        <v>0</v>
      </c>
      <c r="L75" s="59" t="b">
        <f>VLOOKUP(B75,ACTUALS!B:J,9,FALSE)=I75</f>
        <v>1</v>
      </c>
      <c r="M75" s="86">
        <f>IFERROR(IF(NOT(ISNUMBER(Table2[[#This Row],[GAME '#]])),IF(ISNUMBER(FIND(Table2[[#This Row],[TEAMS]],VLOOKUP(Table2[[#This Row],[GAME '#]],EliminationStages,2,FALSE),1)),CorrectStage,0),IF(SCORING.RULES!$B$6="No",1,VLOOKUP(B75,ACTUALS!B:J,7,FALSE)=C75)*((J75*CorrectScore)+(K75*CorrectNumberofGoals)+(L75*CorrectResult))),0)</f>
        <v>0</v>
      </c>
    </row>
    <row r="76" spans="1:13" x14ac:dyDescent="0.25">
      <c r="A76" s="59" t="s">
        <v>1</v>
      </c>
      <c r="B76" s="59" t="s">
        <v>174</v>
      </c>
      <c r="C76" s="59" t="s">
        <v>103</v>
      </c>
      <c r="E76" s="59" t="e">
        <f t="shared" si="10"/>
        <v>#VALUE!</v>
      </c>
      <c r="F76" s="59" t="e">
        <f t="shared" si="11"/>
        <v>#VALUE!</v>
      </c>
      <c r="G76" s="59" t="str">
        <f t="shared" si="12"/>
        <v/>
      </c>
      <c r="H76" s="59" t="str">
        <f t="shared" si="13"/>
        <v/>
      </c>
      <c r="I76" s="59" t="str">
        <f t="shared" si="14"/>
        <v/>
      </c>
      <c r="J76" s="59" t="b">
        <f>D76=VLOOKUP(B76,ACTUALS!B:J,8,FALSE)</f>
        <v>1</v>
      </c>
      <c r="K76" s="59">
        <f>IFERROR((VLOOKUP(B76,ACTUALS!B:P,14,FALSE)+VLOOKUP(B76,ACTUALS!B:P,15,FALSE))=(G76+H76),0)</f>
        <v>0</v>
      </c>
      <c r="L76" s="59" t="b">
        <f>VLOOKUP(B76,ACTUALS!B:J,9,FALSE)=I76</f>
        <v>1</v>
      </c>
      <c r="M76" s="86">
        <f>IFERROR(IF(NOT(ISNUMBER(Table2[[#This Row],[GAME '#]])),IF(ISNUMBER(FIND(Table2[[#This Row],[TEAMS]],VLOOKUP(Table2[[#This Row],[GAME '#]],EliminationStages,2,FALSE),1)),CorrectStage,0),IF(SCORING.RULES!$B$6="No",1,VLOOKUP(B76,ACTUALS!B:J,7,FALSE)=C76)*((J76*CorrectScore)+(K76*CorrectNumberofGoals)+(L76*CorrectResult))),0)</f>
        <v>0</v>
      </c>
    </row>
    <row r="77" spans="1:13" x14ac:dyDescent="0.25">
      <c r="A77" s="59" t="s">
        <v>1</v>
      </c>
      <c r="B77" s="59" t="s">
        <v>174</v>
      </c>
      <c r="C77" s="59" t="s">
        <v>95</v>
      </c>
      <c r="E77" s="59" t="e">
        <f t="shared" si="10"/>
        <v>#VALUE!</v>
      </c>
      <c r="F77" s="59" t="e">
        <f t="shared" si="11"/>
        <v>#VALUE!</v>
      </c>
      <c r="G77" s="59" t="str">
        <f t="shared" si="12"/>
        <v/>
      </c>
      <c r="H77" s="59" t="str">
        <f t="shared" si="13"/>
        <v/>
      </c>
      <c r="I77" s="59" t="str">
        <f t="shared" si="14"/>
        <v/>
      </c>
      <c r="J77" s="59" t="b">
        <f>D77=VLOOKUP(B77,ACTUALS!B:J,8,FALSE)</f>
        <v>1</v>
      </c>
      <c r="K77" s="59">
        <f>IFERROR((VLOOKUP(B77,ACTUALS!B:P,14,FALSE)+VLOOKUP(B77,ACTUALS!B:P,15,FALSE))=(G77+H77),0)</f>
        <v>0</v>
      </c>
      <c r="L77" s="59" t="b">
        <f>VLOOKUP(B77,ACTUALS!B:J,9,FALSE)=I77</f>
        <v>1</v>
      </c>
      <c r="M77" s="86">
        <f>IFERROR(IF(NOT(ISNUMBER(Table2[[#This Row],[GAME '#]])),IF(ISNUMBER(FIND(Table2[[#This Row],[TEAMS]],VLOOKUP(Table2[[#This Row],[GAME '#]],EliminationStages,2,FALSE),1)),CorrectStage,0),IF(SCORING.RULES!$B$6="No",1,VLOOKUP(B77,ACTUALS!B:J,7,FALSE)=C77)*((J77*CorrectScore)+(K77*CorrectNumberofGoals)+(L77*CorrectResult))),0)</f>
        <v>0</v>
      </c>
    </row>
    <row r="78" spans="1:13" x14ac:dyDescent="0.25">
      <c r="A78" s="59" t="s">
        <v>1</v>
      </c>
      <c r="B78" s="59" t="s">
        <v>174</v>
      </c>
      <c r="C78" s="59" t="s">
        <v>101</v>
      </c>
      <c r="E78" s="59" t="e">
        <f t="shared" si="10"/>
        <v>#VALUE!</v>
      </c>
      <c r="F78" s="59" t="e">
        <f t="shared" si="11"/>
        <v>#VALUE!</v>
      </c>
      <c r="G78" s="59" t="str">
        <f t="shared" si="12"/>
        <v/>
      </c>
      <c r="H78" s="59" t="str">
        <f t="shared" si="13"/>
        <v/>
      </c>
      <c r="I78" s="59" t="str">
        <f t="shared" si="14"/>
        <v/>
      </c>
      <c r="J78" s="59" t="b">
        <f>D78=VLOOKUP(B78,ACTUALS!B:J,8,FALSE)</f>
        <v>1</v>
      </c>
      <c r="K78" s="59">
        <f>IFERROR((VLOOKUP(B78,ACTUALS!B:P,14,FALSE)+VLOOKUP(B78,ACTUALS!B:P,15,FALSE))=(G78+H78),0)</f>
        <v>0</v>
      </c>
      <c r="L78" s="59" t="b">
        <f>VLOOKUP(B78,ACTUALS!B:J,9,FALSE)=I78</f>
        <v>1</v>
      </c>
      <c r="M78" s="86">
        <f>IFERROR(IF(NOT(ISNUMBER(Table2[[#This Row],[GAME '#]])),IF(ISNUMBER(FIND(Table2[[#This Row],[TEAMS]],VLOOKUP(Table2[[#This Row],[GAME '#]],EliminationStages,2,FALSE),1)),CorrectStage,0),IF(SCORING.RULES!$B$6="No",1,VLOOKUP(B78,ACTUALS!B:J,7,FALSE)=C78)*((J78*CorrectScore)+(K78*CorrectNumberofGoals)+(L78*CorrectResult))),0)</f>
        <v>0</v>
      </c>
    </row>
    <row r="79" spans="1:13" x14ac:dyDescent="0.25">
      <c r="A79" s="59" t="s">
        <v>1</v>
      </c>
      <c r="B79" s="59" t="s">
        <v>174</v>
      </c>
      <c r="C79" s="59" t="s">
        <v>92</v>
      </c>
      <c r="E79" s="59" t="e">
        <f t="shared" si="10"/>
        <v>#VALUE!</v>
      </c>
      <c r="F79" s="59" t="e">
        <f t="shared" si="11"/>
        <v>#VALUE!</v>
      </c>
      <c r="G79" s="59" t="str">
        <f t="shared" si="12"/>
        <v/>
      </c>
      <c r="H79" s="59" t="str">
        <f t="shared" si="13"/>
        <v/>
      </c>
      <c r="I79" s="59" t="str">
        <f t="shared" si="14"/>
        <v/>
      </c>
      <c r="J79" s="59" t="b">
        <f>D79=VLOOKUP(B79,ACTUALS!B:J,8,FALSE)</f>
        <v>1</v>
      </c>
      <c r="K79" s="59">
        <f>IFERROR((VLOOKUP(B79,ACTUALS!B:P,14,FALSE)+VLOOKUP(B79,ACTUALS!B:P,15,FALSE))=(G79+H79),0)</f>
        <v>0</v>
      </c>
      <c r="L79" s="59" t="b">
        <f>VLOOKUP(B79,ACTUALS!B:J,9,FALSE)=I79</f>
        <v>1</v>
      </c>
      <c r="M79" s="86">
        <f>IFERROR(IF(NOT(ISNUMBER(Table2[[#This Row],[GAME '#]])),IF(ISNUMBER(FIND(Table2[[#This Row],[TEAMS]],VLOOKUP(Table2[[#This Row],[GAME '#]],EliminationStages,2,FALSE),1)),CorrectStage,0),IF(SCORING.RULES!$B$6="No",1,VLOOKUP(B79,ACTUALS!B:J,7,FALSE)=C79)*((J79*CorrectScore)+(K79*CorrectNumberofGoals)+(L79*CorrectResult))),0)</f>
        <v>0</v>
      </c>
    </row>
    <row r="80" spans="1:13" x14ac:dyDescent="0.25">
      <c r="A80" s="59" t="s">
        <v>1</v>
      </c>
      <c r="B80" s="59" t="s">
        <v>174</v>
      </c>
      <c r="C80" s="59" t="s">
        <v>123</v>
      </c>
      <c r="E80" s="59" t="e">
        <f t="shared" si="10"/>
        <v>#VALUE!</v>
      </c>
      <c r="F80" s="59" t="e">
        <f t="shared" si="11"/>
        <v>#VALUE!</v>
      </c>
      <c r="G80" s="59" t="str">
        <f t="shared" si="12"/>
        <v/>
      </c>
      <c r="H80" s="59" t="str">
        <f t="shared" si="13"/>
        <v/>
      </c>
      <c r="I80" s="59" t="str">
        <f t="shared" si="14"/>
        <v/>
      </c>
      <c r="J80" s="59" t="b">
        <f>D80=VLOOKUP(B80,ACTUALS!B:J,8,FALSE)</f>
        <v>1</v>
      </c>
      <c r="K80" s="59">
        <f>IFERROR((VLOOKUP(B80,ACTUALS!B:P,14,FALSE)+VLOOKUP(B80,ACTUALS!B:P,15,FALSE))=(G80+H80),0)</f>
        <v>0</v>
      </c>
      <c r="L80" s="59" t="b">
        <f>VLOOKUP(B80,ACTUALS!B:J,9,FALSE)=I80</f>
        <v>1</v>
      </c>
      <c r="M80" s="86">
        <f>IFERROR(IF(NOT(ISNUMBER(Table2[[#This Row],[GAME '#]])),IF(ISNUMBER(FIND(Table2[[#This Row],[TEAMS]],VLOOKUP(Table2[[#This Row],[GAME '#]],EliminationStages,2,FALSE),1)),CorrectStage,0),IF(SCORING.RULES!$B$6="No",1,VLOOKUP(B80,ACTUALS!B:J,7,FALSE)=C80)*((J80*CorrectScore)+(K80*CorrectNumberofGoals)+(L80*CorrectResult))),0)</f>
        <v>0</v>
      </c>
    </row>
    <row r="81" spans="1:13" x14ac:dyDescent="0.25">
      <c r="A81" s="59" t="s">
        <v>1</v>
      </c>
      <c r="B81" s="59" t="s">
        <v>174</v>
      </c>
      <c r="C81" s="59" t="s">
        <v>94</v>
      </c>
      <c r="E81" s="59" t="e">
        <f t="shared" si="10"/>
        <v>#VALUE!</v>
      </c>
      <c r="F81" s="59" t="e">
        <f t="shared" si="11"/>
        <v>#VALUE!</v>
      </c>
      <c r="G81" s="59" t="str">
        <f t="shared" si="12"/>
        <v/>
      </c>
      <c r="H81" s="59" t="str">
        <f t="shared" si="13"/>
        <v/>
      </c>
      <c r="I81" s="59" t="str">
        <f t="shared" si="14"/>
        <v/>
      </c>
      <c r="J81" s="59" t="b">
        <f>D81=VLOOKUP(B81,ACTUALS!B:J,8,FALSE)</f>
        <v>1</v>
      </c>
      <c r="K81" s="59">
        <f>IFERROR((VLOOKUP(B81,ACTUALS!B:P,14,FALSE)+VLOOKUP(B81,ACTUALS!B:P,15,FALSE))=(G81+H81),0)</f>
        <v>0</v>
      </c>
      <c r="L81" s="59" t="b">
        <f>VLOOKUP(B81,ACTUALS!B:J,9,FALSE)=I81</f>
        <v>1</v>
      </c>
      <c r="M81" s="86">
        <f>IFERROR(IF(NOT(ISNUMBER(Table2[[#This Row],[GAME '#]])),IF(ISNUMBER(FIND(Table2[[#This Row],[TEAMS]],VLOOKUP(Table2[[#This Row],[GAME '#]],EliminationStages,2,FALSE),1)),CorrectStage,0),IF(SCORING.RULES!$B$6="No",1,VLOOKUP(B81,ACTUALS!B:J,7,FALSE)=C81)*((J81*CorrectScore)+(K81*CorrectNumberofGoals)+(L81*CorrectResult))),0)</f>
        <v>0</v>
      </c>
    </row>
    <row r="82" spans="1:13" x14ac:dyDescent="0.25">
      <c r="A82" s="59" t="s">
        <v>1</v>
      </c>
      <c r="B82" s="59" t="s">
        <v>175</v>
      </c>
      <c r="C82" s="59" t="s">
        <v>65</v>
      </c>
      <c r="E82" s="59" t="e">
        <f t="shared" si="10"/>
        <v>#VALUE!</v>
      </c>
      <c r="F82" s="59" t="e">
        <f t="shared" si="11"/>
        <v>#VALUE!</v>
      </c>
      <c r="G82" s="59" t="str">
        <f t="shared" si="12"/>
        <v/>
      </c>
      <c r="H82" s="59" t="str">
        <f t="shared" si="13"/>
        <v/>
      </c>
      <c r="I82" s="59" t="str">
        <f t="shared" si="14"/>
        <v/>
      </c>
      <c r="J82" s="59" t="b">
        <f>D82=VLOOKUP(B82,ACTUALS!B:J,8,FALSE)</f>
        <v>1</v>
      </c>
      <c r="K82" s="59">
        <f>IFERROR((VLOOKUP(B82,ACTUALS!B:P,14,FALSE)+VLOOKUP(B82,ACTUALS!B:P,15,FALSE))=(G82+H82),0)</f>
        <v>0</v>
      </c>
      <c r="L82" s="59" t="b">
        <f>VLOOKUP(B82,ACTUALS!B:J,9,FALSE)=I82</f>
        <v>1</v>
      </c>
      <c r="M82" s="86">
        <f>IFERROR(IF(NOT(ISNUMBER(Table2[[#This Row],[GAME '#]])),IF(ISNUMBER(FIND(Table2[[#This Row],[TEAMS]],VLOOKUP(Table2[[#This Row],[GAME '#]],EliminationStages,2,FALSE),1)),CorrectStage,0),IF(SCORING.RULES!$B$6="No",1,VLOOKUP(B82,ACTUALS!B:J,7,FALSE)=C82)*((J82*CorrectScore)+(K82*CorrectNumberofGoals)+(L82*CorrectResult))),0)</f>
        <v>0</v>
      </c>
    </row>
    <row r="83" spans="1:13" x14ac:dyDescent="0.25">
      <c r="A83" s="59" t="s">
        <v>1</v>
      </c>
      <c r="B83" s="59" t="s">
        <v>175</v>
      </c>
      <c r="C83" s="59" t="s">
        <v>99</v>
      </c>
      <c r="E83" s="59" t="e">
        <f t="shared" si="10"/>
        <v>#VALUE!</v>
      </c>
      <c r="F83" s="59" t="e">
        <f t="shared" si="11"/>
        <v>#VALUE!</v>
      </c>
      <c r="G83" s="59" t="str">
        <f t="shared" si="12"/>
        <v/>
      </c>
      <c r="H83" s="59" t="str">
        <f t="shared" si="13"/>
        <v/>
      </c>
      <c r="I83" s="59" t="str">
        <f t="shared" si="14"/>
        <v/>
      </c>
      <c r="J83" s="59" t="b">
        <f>D83=VLOOKUP(B83,ACTUALS!B:J,8,FALSE)</f>
        <v>1</v>
      </c>
      <c r="K83" s="59">
        <f>IFERROR((VLOOKUP(B83,ACTUALS!B:P,14,FALSE)+VLOOKUP(B83,ACTUALS!B:P,15,FALSE))=(G83+H83),0)</f>
        <v>0</v>
      </c>
      <c r="L83" s="59" t="b">
        <f>VLOOKUP(B83,ACTUALS!B:J,9,FALSE)=I83</f>
        <v>1</v>
      </c>
      <c r="M83" s="86">
        <f>IFERROR(IF(NOT(ISNUMBER(Table2[[#This Row],[GAME '#]])),IF(ISNUMBER(FIND(Table2[[#This Row],[TEAMS]],VLOOKUP(Table2[[#This Row],[GAME '#]],EliminationStages,2,FALSE),1)),CorrectStage,0),IF(SCORING.RULES!$B$6="No",1,VLOOKUP(B83,ACTUALS!B:J,7,FALSE)=C83)*((J83*CorrectScore)+(K83*CorrectNumberofGoals)+(L83*CorrectResult))),0)</f>
        <v>0</v>
      </c>
    </row>
    <row r="84" spans="1:13" x14ac:dyDescent="0.25">
      <c r="A84" s="59" t="s">
        <v>1</v>
      </c>
      <c r="B84" s="59" t="s">
        <v>175</v>
      </c>
      <c r="C84" s="59" t="s">
        <v>102</v>
      </c>
      <c r="E84" s="59" t="e">
        <f t="shared" si="10"/>
        <v>#VALUE!</v>
      </c>
      <c r="F84" s="59" t="e">
        <f t="shared" si="11"/>
        <v>#VALUE!</v>
      </c>
      <c r="G84" s="59" t="str">
        <f t="shared" si="12"/>
        <v/>
      </c>
      <c r="H84" s="59" t="str">
        <f t="shared" si="13"/>
        <v/>
      </c>
      <c r="I84" s="59" t="str">
        <f t="shared" si="14"/>
        <v/>
      </c>
      <c r="J84" s="59" t="b">
        <f>D84=VLOOKUP(B84,ACTUALS!B:J,8,FALSE)</f>
        <v>1</v>
      </c>
      <c r="K84" s="59">
        <f>IFERROR((VLOOKUP(B84,ACTUALS!B:P,14,FALSE)+VLOOKUP(B84,ACTUALS!B:P,15,FALSE))=(G84+H84),0)</f>
        <v>0</v>
      </c>
      <c r="L84" s="59" t="b">
        <f>VLOOKUP(B84,ACTUALS!B:J,9,FALSE)=I84</f>
        <v>1</v>
      </c>
      <c r="M84" s="86">
        <f>IFERROR(IF(NOT(ISNUMBER(Table2[[#This Row],[GAME '#]])),IF(ISNUMBER(FIND(Table2[[#This Row],[TEAMS]],VLOOKUP(Table2[[#This Row],[GAME '#]],EliminationStages,2,FALSE),1)),CorrectStage,0),IF(SCORING.RULES!$B$6="No",1,VLOOKUP(B84,ACTUALS!B:J,7,FALSE)=C84)*((J84*CorrectScore)+(K84*CorrectNumberofGoals)+(L84*CorrectResult))),0)</f>
        <v>0</v>
      </c>
    </row>
    <row r="85" spans="1:13" x14ac:dyDescent="0.25">
      <c r="A85" s="59" t="s">
        <v>1</v>
      </c>
      <c r="B85" s="59" t="s">
        <v>175</v>
      </c>
      <c r="C85" s="59" t="s">
        <v>103</v>
      </c>
      <c r="E85" s="59" t="e">
        <f t="shared" si="10"/>
        <v>#VALUE!</v>
      </c>
      <c r="F85" s="59" t="e">
        <f t="shared" si="11"/>
        <v>#VALUE!</v>
      </c>
      <c r="G85" s="59" t="str">
        <f t="shared" si="12"/>
        <v/>
      </c>
      <c r="H85" s="59" t="str">
        <f t="shared" si="13"/>
        <v/>
      </c>
      <c r="I85" s="59" t="str">
        <f t="shared" si="14"/>
        <v/>
      </c>
      <c r="J85" s="59" t="b">
        <f>D85=VLOOKUP(B85,ACTUALS!B:J,8,FALSE)</f>
        <v>1</v>
      </c>
      <c r="K85" s="59">
        <f>IFERROR((VLOOKUP(B85,ACTUALS!B:P,14,FALSE)+VLOOKUP(B85,ACTUALS!B:P,15,FALSE))=(G85+H85),0)</f>
        <v>0</v>
      </c>
      <c r="L85" s="59" t="b">
        <f>VLOOKUP(B85,ACTUALS!B:J,9,FALSE)=I85</f>
        <v>1</v>
      </c>
      <c r="M85" s="86">
        <f>IFERROR(IF(NOT(ISNUMBER(Table2[[#This Row],[GAME '#]])),IF(ISNUMBER(FIND(Table2[[#This Row],[TEAMS]],VLOOKUP(Table2[[#This Row],[GAME '#]],EliminationStages,2,FALSE),1)),CorrectStage,0),IF(SCORING.RULES!$B$6="No",1,VLOOKUP(B85,ACTUALS!B:J,7,FALSE)=C85)*((J85*CorrectScore)+(K85*CorrectNumberofGoals)+(L85*CorrectResult))),0)</f>
        <v>0</v>
      </c>
    </row>
    <row r="86" spans="1:13" x14ac:dyDescent="0.25">
      <c r="A86" s="59" t="s">
        <v>1</v>
      </c>
      <c r="B86" s="59" t="s">
        <v>175</v>
      </c>
      <c r="C86" s="59" t="s">
        <v>98</v>
      </c>
      <c r="E86" s="59" t="e">
        <f t="shared" si="10"/>
        <v>#VALUE!</v>
      </c>
      <c r="F86" s="59" t="e">
        <f t="shared" si="11"/>
        <v>#VALUE!</v>
      </c>
      <c r="G86" s="59" t="str">
        <f t="shared" si="12"/>
        <v/>
      </c>
      <c r="H86" s="59" t="str">
        <f t="shared" si="13"/>
        <v/>
      </c>
      <c r="I86" s="59" t="str">
        <f t="shared" si="14"/>
        <v/>
      </c>
      <c r="J86" s="59" t="b">
        <f>D86=VLOOKUP(B86,ACTUALS!B:J,8,FALSE)</f>
        <v>1</v>
      </c>
      <c r="K86" s="59">
        <f>IFERROR((VLOOKUP(B86,ACTUALS!B:P,14,FALSE)+VLOOKUP(B86,ACTUALS!B:P,15,FALSE))=(G86+H86),0)</f>
        <v>0</v>
      </c>
      <c r="L86" s="59" t="b">
        <f>VLOOKUP(B86,ACTUALS!B:J,9,FALSE)=I86</f>
        <v>1</v>
      </c>
      <c r="M86" s="86">
        <f>IFERROR(IF(NOT(ISNUMBER(Table2[[#This Row],[GAME '#]])),IF(ISNUMBER(FIND(Table2[[#This Row],[TEAMS]],VLOOKUP(Table2[[#This Row],[GAME '#]],EliminationStages,2,FALSE),1)),CorrectStage,0),IF(SCORING.RULES!$B$6="No",1,VLOOKUP(B86,ACTUALS!B:J,7,FALSE)=C86)*((J86*CorrectScore)+(K86*CorrectNumberofGoals)+(L86*CorrectResult))),0)</f>
        <v>0</v>
      </c>
    </row>
    <row r="87" spans="1:13" x14ac:dyDescent="0.25">
      <c r="A87" s="59" t="s">
        <v>1</v>
      </c>
      <c r="B87" s="59" t="s">
        <v>175</v>
      </c>
      <c r="C87" s="59" t="s">
        <v>100</v>
      </c>
      <c r="E87" s="59" t="e">
        <f t="shared" si="10"/>
        <v>#VALUE!</v>
      </c>
      <c r="F87" s="59" t="e">
        <f t="shared" si="11"/>
        <v>#VALUE!</v>
      </c>
      <c r="G87" s="59" t="str">
        <f t="shared" si="12"/>
        <v/>
      </c>
      <c r="H87" s="59" t="str">
        <f t="shared" si="13"/>
        <v/>
      </c>
      <c r="I87" s="59" t="str">
        <f t="shared" si="14"/>
        <v/>
      </c>
      <c r="J87" s="59" t="b">
        <f>D87=VLOOKUP(B87,ACTUALS!B:J,8,FALSE)</f>
        <v>1</v>
      </c>
      <c r="K87" s="59">
        <f>IFERROR((VLOOKUP(B87,ACTUALS!B:P,14,FALSE)+VLOOKUP(B87,ACTUALS!B:P,15,FALSE))=(G87+H87),0)</f>
        <v>0</v>
      </c>
      <c r="L87" s="59" t="b">
        <f>VLOOKUP(B87,ACTUALS!B:J,9,FALSE)=I87</f>
        <v>1</v>
      </c>
      <c r="M87" s="86">
        <f>IFERROR(IF(NOT(ISNUMBER(Table2[[#This Row],[GAME '#]])),IF(ISNUMBER(FIND(Table2[[#This Row],[TEAMS]],VLOOKUP(Table2[[#This Row],[GAME '#]],EliminationStages,2,FALSE),1)),CorrectStage,0),IF(SCORING.RULES!$B$6="No",1,VLOOKUP(B87,ACTUALS!B:J,7,FALSE)=C87)*((J87*CorrectScore)+(K87*CorrectNumberofGoals)+(L87*CorrectResult))),0)</f>
        <v>0</v>
      </c>
    </row>
    <row r="88" spans="1:13" x14ac:dyDescent="0.25">
      <c r="A88" s="59" t="s">
        <v>1</v>
      </c>
      <c r="B88" s="59" t="s">
        <v>175</v>
      </c>
      <c r="C88" s="59" t="s">
        <v>101</v>
      </c>
      <c r="E88" s="59" t="e">
        <f t="shared" si="10"/>
        <v>#VALUE!</v>
      </c>
      <c r="F88" s="59" t="e">
        <f t="shared" si="11"/>
        <v>#VALUE!</v>
      </c>
      <c r="G88" s="59" t="str">
        <f t="shared" si="12"/>
        <v/>
      </c>
      <c r="H88" s="59" t="str">
        <f t="shared" si="13"/>
        <v/>
      </c>
      <c r="I88" s="59" t="str">
        <f t="shared" si="14"/>
        <v/>
      </c>
      <c r="J88" s="59" t="b">
        <f>D88=VLOOKUP(B88,ACTUALS!B:J,8,FALSE)</f>
        <v>1</v>
      </c>
      <c r="K88" s="59">
        <f>IFERROR((VLOOKUP(B88,ACTUALS!B:P,14,FALSE)+VLOOKUP(B88,ACTUALS!B:P,15,FALSE))=(G88+H88),0)</f>
        <v>0</v>
      </c>
      <c r="L88" s="59" t="b">
        <f>VLOOKUP(B88,ACTUALS!B:J,9,FALSE)=I88</f>
        <v>1</v>
      </c>
      <c r="M88" s="86">
        <f>IFERROR(IF(NOT(ISNUMBER(Table2[[#This Row],[GAME '#]])),IF(ISNUMBER(FIND(Table2[[#This Row],[TEAMS]],VLOOKUP(Table2[[#This Row],[GAME '#]],EliminationStages,2,FALSE),1)),CorrectStage,0),IF(SCORING.RULES!$B$6="No",1,VLOOKUP(B88,ACTUALS!B:J,7,FALSE)=C88)*((J88*CorrectScore)+(K88*CorrectNumberofGoals)+(L88*CorrectResult))),0)</f>
        <v>0</v>
      </c>
    </row>
    <row r="89" spans="1:13" x14ac:dyDescent="0.25">
      <c r="A89" s="59" t="s">
        <v>1</v>
      </c>
      <c r="B89" s="59" t="s">
        <v>175</v>
      </c>
      <c r="C89" s="59" t="s">
        <v>123</v>
      </c>
      <c r="E89" s="59" t="e">
        <f t="shared" si="10"/>
        <v>#VALUE!</v>
      </c>
      <c r="F89" s="59" t="e">
        <f t="shared" si="11"/>
        <v>#VALUE!</v>
      </c>
      <c r="G89" s="59" t="str">
        <f t="shared" si="12"/>
        <v/>
      </c>
      <c r="H89" s="59" t="str">
        <f t="shared" si="13"/>
        <v/>
      </c>
      <c r="I89" s="59" t="str">
        <f t="shared" si="14"/>
        <v/>
      </c>
      <c r="J89" s="59" t="b">
        <f>D89=VLOOKUP(B89,ACTUALS!B:J,8,FALSE)</f>
        <v>1</v>
      </c>
      <c r="K89" s="59">
        <f>IFERROR((VLOOKUP(B89,ACTUALS!B:P,14,FALSE)+VLOOKUP(B89,ACTUALS!B:P,15,FALSE))=(G89+H89),0)</f>
        <v>0</v>
      </c>
      <c r="L89" s="59" t="b">
        <f>VLOOKUP(B89,ACTUALS!B:J,9,FALSE)=I89</f>
        <v>1</v>
      </c>
      <c r="M89" s="86">
        <f>IFERROR(IF(NOT(ISNUMBER(Table2[[#This Row],[GAME '#]])),IF(ISNUMBER(FIND(Table2[[#This Row],[TEAMS]],VLOOKUP(Table2[[#This Row],[GAME '#]],EliminationStages,2,FALSE),1)),CorrectStage,0),IF(SCORING.RULES!$B$6="No",1,VLOOKUP(B89,ACTUALS!B:J,7,FALSE)=C89)*((J89*CorrectScore)+(K89*CorrectNumberofGoals)+(L89*CorrectResult))),0)</f>
        <v>0</v>
      </c>
    </row>
    <row r="90" spans="1:13" x14ac:dyDescent="0.25">
      <c r="A90" s="59" t="s">
        <v>1</v>
      </c>
      <c r="B90" s="59" t="s">
        <v>176</v>
      </c>
      <c r="C90" s="59" t="s">
        <v>65</v>
      </c>
      <c r="E90" s="59" t="e">
        <f t="shared" si="10"/>
        <v>#VALUE!</v>
      </c>
      <c r="F90" s="59" t="e">
        <f t="shared" si="11"/>
        <v>#VALUE!</v>
      </c>
      <c r="G90" s="59" t="str">
        <f t="shared" si="12"/>
        <v/>
      </c>
      <c r="H90" s="59" t="str">
        <f t="shared" si="13"/>
        <v/>
      </c>
      <c r="I90" s="59" t="str">
        <f t="shared" si="14"/>
        <v/>
      </c>
      <c r="J90" s="59" t="b">
        <f>D90=VLOOKUP(B90,ACTUALS!B:J,8,FALSE)</f>
        <v>1</v>
      </c>
      <c r="K90" s="59">
        <f>IFERROR((VLOOKUP(B90,ACTUALS!B:P,14,FALSE)+VLOOKUP(B90,ACTUALS!B:P,15,FALSE))=(G90+H90),0)</f>
        <v>0</v>
      </c>
      <c r="L90" s="59" t="b">
        <f>VLOOKUP(B90,ACTUALS!B:J,9,FALSE)=I90</f>
        <v>1</v>
      </c>
      <c r="M90" s="86">
        <f>IFERROR(IF(NOT(ISNUMBER(Table2[[#This Row],[GAME '#]])),IF(ISNUMBER(FIND(Table2[[#This Row],[TEAMS]],VLOOKUP(Table2[[#This Row],[GAME '#]],EliminationStages,2,FALSE),1)),CorrectStage,0),IF(SCORING.RULES!$B$6="No",1,VLOOKUP(B90,ACTUALS!B:J,7,FALSE)=C90)*((J90*CorrectScore)+(K90*CorrectNumberofGoals)+(L90*CorrectResult))),0)</f>
        <v>0</v>
      </c>
    </row>
    <row r="91" spans="1:13" x14ac:dyDescent="0.25">
      <c r="A91" s="59" t="s">
        <v>1</v>
      </c>
      <c r="B91" s="59" t="s">
        <v>176</v>
      </c>
      <c r="C91" s="59" t="s">
        <v>102</v>
      </c>
      <c r="E91" s="59" t="e">
        <f t="shared" si="10"/>
        <v>#VALUE!</v>
      </c>
      <c r="F91" s="59" t="e">
        <f t="shared" si="11"/>
        <v>#VALUE!</v>
      </c>
      <c r="G91" s="59" t="str">
        <f t="shared" si="12"/>
        <v/>
      </c>
      <c r="H91" s="59" t="str">
        <f t="shared" si="13"/>
        <v/>
      </c>
      <c r="I91" s="59" t="str">
        <f t="shared" si="14"/>
        <v/>
      </c>
      <c r="J91" s="59" t="b">
        <f>D91=VLOOKUP(B91,ACTUALS!B:J,8,FALSE)</f>
        <v>1</v>
      </c>
      <c r="K91" s="59">
        <f>IFERROR((VLOOKUP(B91,ACTUALS!B:P,14,FALSE)+VLOOKUP(B91,ACTUALS!B:P,15,FALSE))=(G91+H91),0)</f>
        <v>0</v>
      </c>
      <c r="L91" s="59" t="b">
        <f>VLOOKUP(B91,ACTUALS!B:J,9,FALSE)=I91</f>
        <v>1</v>
      </c>
      <c r="M91" s="86">
        <f>IFERROR(IF(NOT(ISNUMBER(Table2[[#This Row],[GAME '#]])),IF(ISNUMBER(FIND(Table2[[#This Row],[TEAMS]],VLOOKUP(Table2[[#This Row],[GAME '#]],EliminationStages,2,FALSE),1)),CorrectStage,0),IF(SCORING.RULES!$B$6="No",1,VLOOKUP(B91,ACTUALS!B:J,7,FALSE)=C91)*((J91*CorrectScore)+(K91*CorrectNumberofGoals)+(L91*CorrectResult))),0)</f>
        <v>0</v>
      </c>
    </row>
    <row r="92" spans="1:13" x14ac:dyDescent="0.25">
      <c r="A92" s="59" t="s">
        <v>1</v>
      </c>
      <c r="B92" s="59" t="s">
        <v>176</v>
      </c>
      <c r="C92" s="59" t="s">
        <v>98</v>
      </c>
      <c r="E92" s="59" t="e">
        <f t="shared" si="10"/>
        <v>#VALUE!</v>
      </c>
      <c r="F92" s="59" t="e">
        <f t="shared" si="11"/>
        <v>#VALUE!</v>
      </c>
      <c r="G92" s="59" t="str">
        <f t="shared" si="12"/>
        <v/>
      </c>
      <c r="H92" s="59" t="str">
        <f t="shared" si="13"/>
        <v/>
      </c>
      <c r="I92" s="59" t="str">
        <f t="shared" si="14"/>
        <v/>
      </c>
      <c r="J92" s="59" t="b">
        <f>D92=VLOOKUP(B92,ACTUALS!B:J,8,FALSE)</f>
        <v>1</v>
      </c>
      <c r="K92" s="59">
        <f>IFERROR((VLOOKUP(B92,ACTUALS!B:P,14,FALSE)+VLOOKUP(B92,ACTUALS!B:P,15,FALSE))=(G92+H92),0)</f>
        <v>0</v>
      </c>
      <c r="L92" s="59" t="b">
        <f>VLOOKUP(B92,ACTUALS!B:J,9,FALSE)=I92</f>
        <v>1</v>
      </c>
      <c r="M92" s="86">
        <f>IFERROR(IF(NOT(ISNUMBER(Table2[[#This Row],[GAME '#]])),IF(ISNUMBER(FIND(Table2[[#This Row],[TEAMS]],VLOOKUP(Table2[[#This Row],[GAME '#]],EliminationStages,2,FALSE),1)),CorrectStage,0),IF(SCORING.RULES!$B$6="No",1,VLOOKUP(B92,ACTUALS!B:J,7,FALSE)=C92)*((J92*CorrectScore)+(K92*CorrectNumberofGoals)+(L92*CorrectResult))),0)</f>
        <v>0</v>
      </c>
    </row>
    <row r="93" spans="1:13" x14ac:dyDescent="0.25">
      <c r="A93" s="59" t="s">
        <v>1</v>
      </c>
      <c r="B93" s="59" t="s">
        <v>176</v>
      </c>
      <c r="C93" s="59" t="s">
        <v>101</v>
      </c>
      <c r="E93" s="59" t="e">
        <f t="shared" si="10"/>
        <v>#VALUE!</v>
      </c>
      <c r="F93" s="59" t="e">
        <f t="shared" si="11"/>
        <v>#VALUE!</v>
      </c>
      <c r="G93" s="59" t="str">
        <f t="shared" si="12"/>
        <v/>
      </c>
      <c r="H93" s="59" t="str">
        <f t="shared" si="13"/>
        <v/>
      </c>
      <c r="I93" s="59" t="str">
        <f t="shared" si="14"/>
        <v/>
      </c>
      <c r="J93" s="59" t="b">
        <f>D93=VLOOKUP(B93,ACTUALS!B:J,8,FALSE)</f>
        <v>1</v>
      </c>
      <c r="K93" s="59">
        <f>IFERROR((VLOOKUP(B93,ACTUALS!B:P,14,FALSE)+VLOOKUP(B93,ACTUALS!B:P,15,FALSE))=(G93+H93),0)</f>
        <v>0</v>
      </c>
      <c r="L93" s="59" t="b">
        <f>VLOOKUP(B93,ACTUALS!B:J,9,FALSE)=I93</f>
        <v>1</v>
      </c>
      <c r="M93" s="86">
        <f>IFERROR(IF(NOT(ISNUMBER(Table2[[#This Row],[GAME '#]])),IF(ISNUMBER(FIND(Table2[[#This Row],[TEAMS]],VLOOKUP(Table2[[#This Row],[GAME '#]],EliminationStages,2,FALSE),1)),CorrectStage,0),IF(SCORING.RULES!$B$6="No",1,VLOOKUP(B93,ACTUALS!B:J,7,FALSE)=C93)*((J93*CorrectScore)+(K93*CorrectNumberofGoals)+(L93*CorrectResult))),0)</f>
        <v>0</v>
      </c>
    </row>
    <row r="94" spans="1:13" x14ac:dyDescent="0.25">
      <c r="A94" s="59" t="s">
        <v>1</v>
      </c>
      <c r="B94" s="59" t="s">
        <v>177</v>
      </c>
      <c r="C94" s="59" t="s">
        <v>102</v>
      </c>
      <c r="E94" s="59" t="e">
        <f t="shared" si="10"/>
        <v>#VALUE!</v>
      </c>
      <c r="F94" s="59" t="e">
        <f t="shared" si="11"/>
        <v>#VALUE!</v>
      </c>
      <c r="G94" s="59" t="str">
        <f t="shared" si="12"/>
        <v/>
      </c>
      <c r="H94" s="59" t="str">
        <f t="shared" si="13"/>
        <v/>
      </c>
      <c r="I94" s="59" t="str">
        <f t="shared" si="14"/>
        <v/>
      </c>
      <c r="J94" s="59" t="b">
        <f>D94=VLOOKUP(B94,ACTUALS!B:J,8,FALSE)</f>
        <v>1</v>
      </c>
      <c r="K94" s="59">
        <f>IFERROR((VLOOKUP(B94,ACTUALS!B:P,14,FALSE)+VLOOKUP(B94,ACTUALS!B:P,15,FALSE))=(G94+H94),0)</f>
        <v>0</v>
      </c>
      <c r="L94" s="59" t="b">
        <f>VLOOKUP(B94,ACTUALS!B:J,9,FALSE)=I94</f>
        <v>1</v>
      </c>
      <c r="M94" s="86">
        <f>IFERROR(IF(NOT(ISNUMBER(Table2[[#This Row],[GAME '#]])),IF(ISNUMBER(FIND(Table2[[#This Row],[TEAMS]],VLOOKUP(Table2[[#This Row],[GAME '#]],EliminationStages,2,FALSE),1)),CorrectStage,0),IF(SCORING.RULES!$B$6="No",1,VLOOKUP(B94,ACTUALS!B:J,7,FALSE)=C94)*((J94*CorrectScore)+(K94*CorrectNumberofGoals)+(L94*CorrectResult))),0)</f>
        <v>0</v>
      </c>
    </row>
    <row r="95" spans="1:13" x14ac:dyDescent="0.25">
      <c r="A95" s="59" t="s">
        <v>1</v>
      </c>
      <c r="B95" s="59" t="s">
        <v>177</v>
      </c>
      <c r="C95" s="59" t="s">
        <v>101</v>
      </c>
      <c r="E95" s="59" t="e">
        <f t="shared" si="10"/>
        <v>#VALUE!</v>
      </c>
      <c r="F95" s="59" t="e">
        <f t="shared" si="11"/>
        <v>#VALUE!</v>
      </c>
      <c r="G95" s="59" t="str">
        <f t="shared" si="12"/>
        <v/>
      </c>
      <c r="H95" s="59" t="str">
        <f t="shared" si="13"/>
        <v/>
      </c>
      <c r="I95" s="59" t="str">
        <f t="shared" si="14"/>
        <v/>
      </c>
      <c r="J95" s="59" t="b">
        <f>D95=VLOOKUP(B95,ACTUALS!B:J,8,FALSE)</f>
        <v>1</v>
      </c>
      <c r="K95" s="59">
        <f>IFERROR((VLOOKUP(B95,ACTUALS!B:P,14,FALSE)+VLOOKUP(B95,ACTUALS!B:P,15,FALSE))=(G95+H95),0)</f>
        <v>0</v>
      </c>
      <c r="L95" s="59" t="b">
        <f>VLOOKUP(B95,ACTUALS!B:J,9,FALSE)=I95</f>
        <v>1</v>
      </c>
      <c r="M95" s="86">
        <f>IFERROR(IF(NOT(ISNUMBER(Table2[[#This Row],[GAME '#]])),IF(ISNUMBER(FIND(Table2[[#This Row],[TEAMS]],VLOOKUP(Table2[[#This Row],[GAME '#]],EliminationStages,2,FALSE),1)),CorrectStage,0),IF(SCORING.RULES!$B$6="No",1,VLOOKUP(B95,ACTUALS!B:J,7,FALSE)=C95)*((J95*CorrectScore)+(K95*CorrectNumberofGoals)+(L95*CorrectResult))),0)</f>
        <v>0</v>
      </c>
    </row>
    <row r="96" spans="1:13" x14ac:dyDescent="0.25">
      <c r="A96" s="59" t="s">
        <v>1</v>
      </c>
      <c r="B96" s="59" t="s">
        <v>121</v>
      </c>
      <c r="C96" s="59" t="s">
        <v>65</v>
      </c>
      <c r="E96" s="59" t="e">
        <f t="shared" si="10"/>
        <v>#VALUE!</v>
      </c>
      <c r="F96" s="59" t="e">
        <f t="shared" si="11"/>
        <v>#VALUE!</v>
      </c>
      <c r="G96" s="59" t="str">
        <f t="shared" si="12"/>
        <v/>
      </c>
      <c r="H96" s="59" t="str">
        <f t="shared" si="13"/>
        <v/>
      </c>
      <c r="I96" s="59" t="str">
        <f t="shared" si="14"/>
        <v/>
      </c>
      <c r="J96" s="59" t="b">
        <f>D96=VLOOKUP(B96,ACTUALS!B:J,8,FALSE)</f>
        <v>1</v>
      </c>
      <c r="K96" s="59">
        <f>IFERROR((VLOOKUP(B96,ACTUALS!B:P,14,FALSE)+VLOOKUP(B96,ACTUALS!B:P,15,FALSE))=(G96+H96),0)</f>
        <v>0</v>
      </c>
      <c r="L96" s="59" t="b">
        <f>VLOOKUP(B96,ACTUALS!B:J,9,FALSE)=I96</f>
        <v>1</v>
      </c>
      <c r="M96" s="86">
        <f>IFERROR(IF(NOT(ISNUMBER(Table2[[#This Row],[GAME '#]])),IF(ISNUMBER(FIND(Table2[[#This Row],[TEAMS]],VLOOKUP(Table2[[#This Row],[GAME '#]],EliminationStages,2,FALSE),1)),CorrectStage,0),IF(SCORING.RULES!$B$6="No",1,VLOOKUP(B96,ACTUALS!B:J,7,FALSE)=C96)*((J96*CorrectScore)+(K96*CorrectNumberofGoals)+(L96*CorrectResult))),0)</f>
        <v>0</v>
      </c>
    </row>
    <row r="97" spans="1:13" x14ac:dyDescent="0.25">
      <c r="A97" s="59" t="s">
        <v>1</v>
      </c>
      <c r="B97" s="59" t="s">
        <v>121</v>
      </c>
      <c r="C97" s="59" t="s">
        <v>98</v>
      </c>
      <c r="E97" s="59" t="e">
        <f t="shared" si="10"/>
        <v>#VALUE!</v>
      </c>
      <c r="F97" s="59" t="e">
        <f t="shared" si="11"/>
        <v>#VALUE!</v>
      </c>
      <c r="G97" s="59" t="str">
        <f t="shared" si="12"/>
        <v/>
      </c>
      <c r="H97" s="59" t="str">
        <f t="shared" si="13"/>
        <v/>
      </c>
      <c r="I97" s="59" t="str">
        <f t="shared" si="14"/>
        <v/>
      </c>
      <c r="J97" s="59" t="b">
        <f>D97=VLOOKUP(B97,ACTUALS!B:J,8,FALSE)</f>
        <v>1</v>
      </c>
      <c r="K97" s="59">
        <f>IFERROR((VLOOKUP(B97,ACTUALS!B:P,14,FALSE)+VLOOKUP(B97,ACTUALS!B:P,15,FALSE))=(G97+H97),0)</f>
        <v>0</v>
      </c>
      <c r="L97" s="59" t="b">
        <f>VLOOKUP(B97,ACTUALS!B:J,9,FALSE)=I97</f>
        <v>1</v>
      </c>
      <c r="M97" s="86">
        <f>IFERROR(IF(NOT(ISNUMBER(Table2[[#This Row],[GAME '#]])),IF(ISNUMBER(FIND(Table2[[#This Row],[TEAMS]],VLOOKUP(Table2[[#This Row],[GAME '#]],EliminationStages,2,FALSE),1)),CorrectStage,0),IF(SCORING.RULES!$B$6="No",1,VLOOKUP(B97,ACTUALS!B:J,7,FALSE)=C97)*((J97*CorrectScore)+(K97*CorrectNumberofGoals)+(L97*CorrectResult))),0)</f>
        <v>0</v>
      </c>
    </row>
  </sheetData>
  <pageMargins left="0.7" right="0.7" top="0.75" bottom="0.75" header="0.3" footer="0.3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08B63-CC31-4C6D-970F-FA9EE36CD45D}">
  <sheetPr codeName="Sheet4"/>
  <dimension ref="A1:B6"/>
  <sheetViews>
    <sheetView showGridLines="0" showRowColHeaders="0" workbookViewId="0"/>
  </sheetViews>
  <sheetFormatPr defaultRowHeight="15" x14ac:dyDescent="0.25"/>
  <cols>
    <col min="1" max="1" width="39.85546875" bestFit="1" customWidth="1"/>
    <col min="2" max="2" width="10.28515625" style="59" bestFit="1" customWidth="1"/>
  </cols>
  <sheetData>
    <row r="1" spans="1:2" x14ac:dyDescent="0.25">
      <c r="A1" s="64" t="s">
        <v>155</v>
      </c>
      <c r="B1" s="65" t="s">
        <v>156</v>
      </c>
    </row>
    <row r="2" spans="1:2" x14ac:dyDescent="0.25">
      <c r="A2" t="s">
        <v>160</v>
      </c>
      <c r="B2" s="66">
        <v>2</v>
      </c>
    </row>
    <row r="3" spans="1:2" x14ac:dyDescent="0.25">
      <c r="A3" t="s">
        <v>170</v>
      </c>
      <c r="B3" s="66">
        <v>3</v>
      </c>
    </row>
    <row r="4" spans="1:2" x14ac:dyDescent="0.25">
      <c r="A4" t="s">
        <v>159</v>
      </c>
      <c r="B4" s="66">
        <v>5</v>
      </c>
    </row>
    <row r="5" spans="1:2" x14ac:dyDescent="0.25">
      <c r="A5" t="s">
        <v>195</v>
      </c>
      <c r="B5" s="66">
        <v>7</v>
      </c>
    </row>
    <row r="6" spans="1:2" x14ac:dyDescent="0.25">
      <c r="A6" t="s">
        <v>157</v>
      </c>
      <c r="B6" s="66" t="s">
        <v>158</v>
      </c>
    </row>
  </sheetData>
  <dataValidations disablePrompts="1" count="1">
    <dataValidation type="list" allowBlank="1" showInputMessage="1" showErrorMessage="1" sqref="B6" xr:uid="{8184300D-4D3F-4B58-AB8F-84CE47976FF1}">
      <formula1>"Yes,No"</formula1>
    </dataValidation>
  </dataValidations>
  <pageMargins left="0.7" right="0.7" top="0.75" bottom="0.75" header="0.3" footer="0.3"/>
  <pageSetup orientation="portrait" horizontalDpi="4294967293" verticalDpi="0" r:id="rId1"/>
</worksheet>
</file>

<file path=customUI/_rels/customUI.xml.rels><?xml version="1.0" encoding="UTF-8" standalone="yes"?>
<Relationships xmlns="http://schemas.openxmlformats.org/package/2006/relationships"><Relationship Id="h2eicon" Type="http://schemas.openxmlformats.org/officeDocument/2006/relationships/image" Target="images/h2eicon0.png"/></Relationships>
</file>

<file path=customUI/_rels/customUI14.xml.rels><?xml version="1.0" encoding="UTF-8" standalone="yes"?>
<Relationships xmlns="http://schemas.openxmlformats.org/package/2006/relationships"><Relationship Id="h2eicon" Type="http://schemas.openxmlformats.org/officeDocument/2006/relationships/image" Target="images/h2eicon.png"/></Relationships>
</file>

<file path=customUI/customUI.xml><?xml version="1.0" encoding="utf-8"?>
<customUI xmlns="http://schemas.microsoft.com/office/2006/01/customui">
  <ribbon startFromScratch="false">
    <tabs>
      <tab idMso="TabHome">
        <group id="H2E" label="HowtoExcel.net" insertBeforeMso="GroupNumber">
          <button id="btnH2E" label="Get More Free Templates" image="h2eicon" size="large"/>
        </group>
      </tab>
    </tabs>
  </ribbon>
</customUI>
</file>

<file path=customUI/customUI14.xml><?xml version="1.0" encoding="utf-8"?>
<customUI xmlns="http://schemas.microsoft.com/office/2009/07/customui">
  <ribbon startFromScratch="false">
    <tabs>
      <tab idMso="TabHome">
        <group id="H2E" label="HowtoExcel.net" insertBeforeMso="GroupNumber">
          <button id="btnH2E" label="Get More Free Templates" image="h2eicon" size="large"/>
        </group>
      </tab>
    </tabs>
  </ribbon>
</customUI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14</vt:i4>
      </vt:variant>
    </vt:vector>
  </HeadingPairs>
  <TitlesOfParts>
    <vt:vector size="18" baseType="lpstr">
      <vt:lpstr>ACTUALS</vt:lpstr>
      <vt:lpstr>PREDICTION.BLANK</vt:lpstr>
      <vt:lpstr>PREDICTION.RESULTS</vt:lpstr>
      <vt:lpstr>SCORING.RULES</vt:lpstr>
      <vt:lpstr>CorrectNumberofGoals</vt:lpstr>
      <vt:lpstr>CorrectResult</vt:lpstr>
      <vt:lpstr>CorrectScore</vt:lpstr>
      <vt:lpstr>CorrectStage</vt:lpstr>
      <vt:lpstr>EliminationStages</vt:lpstr>
      <vt:lpstr>ACTUALS!Stadiums</vt:lpstr>
      <vt:lpstr>PREDICTION.BLANK!Stadiums</vt:lpstr>
      <vt:lpstr>Stage1</vt:lpstr>
      <vt:lpstr>Stage2</vt:lpstr>
      <vt:lpstr>Stage3</vt:lpstr>
      <vt:lpstr>Stage4</vt:lpstr>
      <vt:lpstr>Stage5</vt:lpstr>
      <vt:lpstr>ACTUALS!WatchList</vt:lpstr>
      <vt:lpstr>PREDICTION.BLANK!WatchList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Jagielski</dc:creator>
  <cp:lastModifiedBy>David Jagielski</cp:lastModifiedBy>
  <dcterms:created xsi:type="dcterms:W3CDTF">2022-10-01T17:00:25Z</dcterms:created>
  <dcterms:modified xsi:type="dcterms:W3CDTF">2022-11-10T19:18:06Z</dcterms:modified>
</cp:coreProperties>
</file>